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niigatasn-my.sharepoint.com/personal/ay-takahashi_niigata-mn_co_jp/Documents/デスクトップ/2026-0501部数表/"/>
    </mc:Choice>
  </mc:AlternateContent>
  <xr:revisionPtr revIDLastSave="127" documentId="13_ncr:1_{CC1AD224-E94A-415F-BC77-2AC80D0E570B}" xr6:coauthVersionLast="47" xr6:coauthVersionMax="47" xr10:uidLastSave="{F3AE7036-D764-416D-AB6B-336E341C20E2}"/>
  <workbookProtection workbookAlgorithmName="SHA-512" workbookHashValue="oVggnn2hVZPAfxcoy9q9wt2OpwQD51UPiY2J1vl+m9bDTmmMT014zBn1ECAFl1uNJ8/2Fxs4owe30F6nRd/Y5A==" workbookSaltValue="/kt3NM0rhuBG46BCL/I7VQ==" workbookSpinCount="100000" lockStructure="1"/>
  <bookViews>
    <workbookView xWindow="-120" yWindow="-120" windowWidth="29040" windowHeight="15720" tabRatio="611" firstSheet="2" activeTab="2" xr2:uid="{00000000-000D-0000-FFFF-FFFF00000000}"/>
  </bookViews>
  <sheets>
    <sheet name="・" sheetId="41" state="hidden" r:id="rId1"/>
    <sheet name="識別一覧" sheetId="40" state="hidden" r:id="rId2"/>
    <sheet name="表紙 " sheetId="33" r:id="rId3"/>
    <sheet name="ご案内" sheetId="37" r:id="rId4"/>
    <sheet name="新潟市" sheetId="14" r:id="rId5"/>
    <sheet name="下越1" sheetId="16" r:id="rId6"/>
    <sheet name="下越２" sheetId="17" r:id="rId7"/>
    <sheet name="中越1" sheetId="18" r:id="rId8"/>
    <sheet name="中越２" sheetId="19" r:id="rId9"/>
    <sheet name="上越1" sheetId="20" r:id="rId10"/>
    <sheet name="上越２" sheetId="22" r:id="rId11"/>
    <sheet name="地区集計" sheetId="9" r:id="rId12"/>
    <sheet name="ガタチラ(チラシ情報)掲載" sheetId="34" state="hidden" r:id="rId13"/>
    <sheet name="更新履歴" sheetId="38" state="hidden" r:id="rId14"/>
    <sheet name="折込指示" sheetId="10" state="hidden" r:id="rId15"/>
    <sheet name="ＭＡＰ反映" sheetId="24" state="hidden" r:id="rId16"/>
  </sheets>
  <definedNames>
    <definedName name="_xlnm._FilterDatabase" localSheetId="0" hidden="1">・!$A$2:$H$422</definedName>
    <definedName name="_xlnm._FilterDatabase" localSheetId="15" hidden="1">ＭＡＰ反映!$A$1:$M$1</definedName>
    <definedName name="_xlnm._FilterDatabase" localSheetId="5" hidden="1">下越1!$B$8:$B$45</definedName>
    <definedName name="_xlnm._FilterDatabase" localSheetId="6" hidden="1">下越２!$B$8:$B$36</definedName>
    <definedName name="_xlnm._FilterDatabase" localSheetId="9" hidden="1">上越1!$B$8:$B$40</definedName>
    <definedName name="_xlnm._FilterDatabase" localSheetId="10" hidden="1">上越２!$B$8:$B$29</definedName>
    <definedName name="_xlnm._FilterDatabase" localSheetId="4" hidden="1">新潟市!$B$8:$B$39</definedName>
    <definedName name="_xlnm._FilterDatabase" localSheetId="7" hidden="1">中越1!$B$8:$B$36</definedName>
    <definedName name="_xlnm._FilterDatabase" localSheetId="8" hidden="1">中越２!$B$8:$B$39</definedName>
    <definedName name="_xlnm.Print_Area" localSheetId="12">'ガタチラ(チラシ情報)掲載'!$A$1:$S$24</definedName>
    <definedName name="_xlnm.Print_Area" localSheetId="3">ご案内!$A$1:$P$36</definedName>
    <definedName name="_xlnm.Print_Area" localSheetId="5">下越1!$A$1:$BS$50</definedName>
    <definedName name="_xlnm.Print_Area" localSheetId="6">下越２!$A$1:$CI$52</definedName>
    <definedName name="_xlnm.Print_Area" localSheetId="9">上越1!$A$1:$CH$43</definedName>
    <definedName name="_xlnm.Print_Area" localSheetId="10">上越２!$A$1:$CH$32</definedName>
    <definedName name="_xlnm.Print_Area" localSheetId="4">新潟市!$A$1:$BS$40</definedName>
    <definedName name="_xlnm.Print_Area" localSheetId="11">地区集計!$A$1:$S$45</definedName>
    <definedName name="_xlnm.Print_Area" localSheetId="7">中越1!$A$1:$BX$38</definedName>
    <definedName name="_xlnm.Print_Area" localSheetId="8">中越２!$A$1:$CH$41</definedName>
    <definedName name="_xlnm.Print_Area" localSheetId="2">'表紙 '!$A$1:$T$32</definedName>
    <definedName name="Z_D7F3EEA3_19F1_4580_979A_8ED369D96283_.wvu.PrintArea" localSheetId="3" hidden="1">ご案内!$A$1:$P$36</definedName>
    <definedName name="カテゴリ_チラシ情報" localSheetId="15">#REF!</definedName>
    <definedName name="カテゴリ_チラシ情報" localSheetId="12">'ガタチラ(チラシ情報)掲載'!$A$26:$A$80</definedName>
    <definedName name="カテゴリ_チラシ情報" localSheetId="3">#REF!</definedName>
    <definedName name="カテゴリ_チラシ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9" l="1"/>
  <c r="F24" i="9"/>
  <c r="N40" i="17"/>
  <c r="N41" i="17"/>
  <c r="N42" i="17"/>
  <c r="N43" i="17"/>
  <c r="N44" i="17"/>
  <c r="N45" i="17"/>
  <c r="N46" i="17"/>
  <c r="N47" i="17"/>
  <c r="N48" i="17"/>
  <c r="N49" i="17"/>
  <c r="CG41" i="17" l="1"/>
  <c r="CG42" i="17"/>
  <c r="CG43" i="17"/>
  <c r="CG44" i="17"/>
  <c r="AW44" i="17"/>
  <c r="AW43" i="17"/>
  <c r="AW42" i="17"/>
  <c r="AW41" i="17"/>
  <c r="AW40" i="17"/>
  <c r="AW9" i="16"/>
  <c r="AW37" i="17"/>
  <c r="N35" i="17"/>
  <c r="K15" i="22"/>
  <c r="K30" i="22" s="1"/>
  <c r="N26" i="22"/>
  <c r="AW23" i="22"/>
  <c r="N20" i="22"/>
  <c r="N13" i="22"/>
  <c r="N10" i="22"/>
  <c r="N33" i="20"/>
  <c r="W32" i="20"/>
  <c r="N30" i="20"/>
  <c r="N27" i="20"/>
  <c r="AW24" i="20"/>
  <c r="N24" i="20"/>
  <c r="N20" i="20"/>
  <c r="W10" i="20"/>
  <c r="N37" i="19"/>
  <c r="N34" i="19"/>
  <c r="AW24" i="19"/>
  <c r="N25" i="19"/>
  <c r="N17" i="19"/>
  <c r="AW13" i="19"/>
  <c r="N10" i="19"/>
  <c r="N32" i="18"/>
  <c r="AY26" i="18"/>
  <c r="N24" i="18"/>
  <c r="AY12" i="18"/>
  <c r="W18" i="18"/>
  <c r="W17" i="18"/>
  <c r="AY10" i="18"/>
  <c r="W12" i="18"/>
  <c r="W10" i="18"/>
  <c r="N33" i="17"/>
  <c r="N23" i="17"/>
  <c r="N17" i="17"/>
  <c r="N16" i="17"/>
  <c r="AW9" i="17"/>
  <c r="W9" i="17"/>
  <c r="N47" i="16"/>
  <c r="N44" i="16"/>
  <c r="AW36" i="16"/>
  <c r="W36" i="16"/>
  <c r="W34" i="16"/>
  <c r="W30" i="16"/>
  <c r="W29" i="16"/>
  <c r="N20" i="16"/>
  <c r="N16" i="16"/>
  <c r="W13" i="16"/>
  <c r="W9" i="16"/>
  <c r="AW20" i="14"/>
  <c r="N38" i="14"/>
  <c r="W35" i="14"/>
  <c r="N34" i="14"/>
  <c r="W31" i="14"/>
  <c r="W27" i="14"/>
  <c r="N26" i="14"/>
  <c r="W23" i="14"/>
  <c r="W19" i="14"/>
  <c r="N18" i="14"/>
  <c r="W15" i="14"/>
  <c r="N13" i="14"/>
  <c r="W11" i="14"/>
  <c r="N10" i="14"/>
  <c r="N38" i="20"/>
  <c r="W28" i="20"/>
  <c r="N16" i="20"/>
  <c r="AW19" i="19"/>
  <c r="N29" i="18"/>
  <c r="N15" i="18"/>
  <c r="N29" i="17"/>
  <c r="N13" i="17"/>
  <c r="AW39" i="16"/>
  <c r="N23" i="16"/>
  <c r="N11" i="16"/>
  <c r="W36" i="14"/>
  <c r="N30" i="14"/>
  <c r="N22" i="14"/>
  <c r="W14" i="14"/>
  <c r="BX27" i="22"/>
  <c r="BX28" i="22"/>
  <c r="BX26" i="22"/>
  <c r="BX23" i="22"/>
  <c r="BX24" i="22"/>
  <c r="BX22" i="22"/>
  <c r="BX17" i="22"/>
  <c r="BX18" i="22"/>
  <c r="BX19" i="22"/>
  <c r="BX20" i="22"/>
  <c r="BX16" i="22"/>
  <c r="BX10" i="22"/>
  <c r="BX12" i="22"/>
  <c r="BX14" i="22"/>
  <c r="BX9" i="22"/>
  <c r="T11" i="22"/>
  <c r="BX11" i="22" s="1"/>
  <c r="AW23" i="14"/>
  <c r="N27" i="22"/>
  <c r="N24" i="22"/>
  <c r="AW24" i="22"/>
  <c r="N23" i="22"/>
  <c r="AW22" i="22"/>
  <c r="N22" i="22"/>
  <c r="N19" i="22"/>
  <c r="N18" i="22"/>
  <c r="N17" i="22"/>
  <c r="N16" i="22"/>
  <c r="N14" i="22"/>
  <c r="W13" i="22"/>
  <c r="CA13" i="22" s="1"/>
  <c r="N12" i="22"/>
  <c r="W11" i="22"/>
  <c r="N11" i="22"/>
  <c r="N9" i="22"/>
  <c r="N40" i="20"/>
  <c r="N39" i="20"/>
  <c r="N37" i="20"/>
  <c r="N36" i="20"/>
  <c r="N35" i="20"/>
  <c r="AW29" i="20"/>
  <c r="AW28" i="20"/>
  <c r="N32" i="20"/>
  <c r="W31" i="20"/>
  <c r="N31" i="20"/>
  <c r="W29" i="20"/>
  <c r="N29" i="20"/>
  <c r="AW27" i="20"/>
  <c r="N28" i="20"/>
  <c r="AW26" i="20"/>
  <c r="W27" i="20"/>
  <c r="W26" i="20"/>
  <c r="N26" i="20"/>
  <c r="AW25" i="20"/>
  <c r="W25" i="20"/>
  <c r="N25" i="20"/>
  <c r="W24" i="20"/>
  <c r="N22" i="20"/>
  <c r="N21" i="20"/>
  <c r="N19" i="20"/>
  <c r="N17" i="20"/>
  <c r="N15" i="20"/>
  <c r="N14" i="20"/>
  <c r="N13" i="20"/>
  <c r="AW10" i="20"/>
  <c r="AW9" i="20"/>
  <c r="N11" i="20"/>
  <c r="N10" i="20"/>
  <c r="N9" i="20"/>
  <c r="N38" i="19"/>
  <c r="N36" i="19"/>
  <c r="N35" i="19"/>
  <c r="N33" i="19"/>
  <c r="AW26" i="19"/>
  <c r="N31" i="19"/>
  <c r="N30" i="19"/>
  <c r="AW25" i="19"/>
  <c r="N29" i="19"/>
  <c r="N28" i="19"/>
  <c r="N27" i="19"/>
  <c r="N26" i="19"/>
  <c r="N24" i="19"/>
  <c r="N22" i="19"/>
  <c r="N21" i="19"/>
  <c r="N20" i="19"/>
  <c r="N19" i="19"/>
  <c r="N16" i="19"/>
  <c r="N15" i="19"/>
  <c r="N14" i="19"/>
  <c r="N13" i="19"/>
  <c r="N11" i="19"/>
  <c r="AW9" i="19"/>
  <c r="N9" i="19"/>
  <c r="N35" i="18"/>
  <c r="N34" i="18"/>
  <c r="N33" i="18"/>
  <c r="W31" i="18"/>
  <c r="N31" i="18"/>
  <c r="N30" i="18"/>
  <c r="AY29" i="18"/>
  <c r="W29" i="18"/>
  <c r="AY27" i="18"/>
  <c r="N27" i="18"/>
  <c r="N26" i="18"/>
  <c r="AY24" i="18"/>
  <c r="N22" i="18"/>
  <c r="N21" i="18"/>
  <c r="N20" i="18"/>
  <c r="W19" i="18"/>
  <c r="N19" i="18"/>
  <c r="N18" i="18"/>
  <c r="N17" i="18"/>
  <c r="W16" i="18"/>
  <c r="N16" i="18"/>
  <c r="AY11" i="18"/>
  <c r="W14" i="18"/>
  <c r="N14" i="18"/>
  <c r="AY9" i="18"/>
  <c r="W13" i="18"/>
  <c r="N13" i="18"/>
  <c r="N12" i="18"/>
  <c r="W11" i="18"/>
  <c r="N11" i="18"/>
  <c r="N10" i="18"/>
  <c r="W9" i="18"/>
  <c r="N9" i="18"/>
  <c r="N38" i="17"/>
  <c r="AW38" i="17"/>
  <c r="N37" i="17"/>
  <c r="N32" i="17"/>
  <c r="N31" i="17"/>
  <c r="N30" i="17"/>
  <c r="N28" i="17"/>
  <c r="N27" i="17"/>
  <c r="N25" i="17"/>
  <c r="N24" i="17"/>
  <c r="N21" i="17"/>
  <c r="N20" i="17"/>
  <c r="N19" i="17"/>
  <c r="AW14" i="17"/>
  <c r="W16" i="17"/>
  <c r="N15" i="17"/>
  <c r="AW13" i="17"/>
  <c r="N14" i="17"/>
  <c r="W11" i="17"/>
  <c r="N11" i="17"/>
  <c r="W10" i="17"/>
  <c r="N10" i="17"/>
  <c r="N9" i="17"/>
  <c r="W47" i="16"/>
  <c r="AW46" i="16"/>
  <c r="W46" i="16"/>
  <c r="N46" i="16"/>
  <c r="N43" i="16"/>
  <c r="N42" i="16"/>
  <c r="N41" i="16"/>
  <c r="W39" i="16"/>
  <c r="N39" i="16"/>
  <c r="W37" i="16"/>
  <c r="N37" i="16"/>
  <c r="N36" i="16"/>
  <c r="AW33" i="16"/>
  <c r="N34" i="16"/>
  <c r="W33" i="16"/>
  <c r="N33" i="16"/>
  <c r="W31" i="16"/>
  <c r="N31" i="16"/>
  <c r="N30" i="16"/>
  <c r="AW29" i="16"/>
  <c r="N29" i="16"/>
  <c r="N27" i="16"/>
  <c r="N26" i="16"/>
  <c r="N25" i="16"/>
  <c r="W23" i="16"/>
  <c r="W22" i="16"/>
  <c r="N22" i="16"/>
  <c r="W19" i="16"/>
  <c r="N19" i="16"/>
  <c r="N18" i="16"/>
  <c r="W16" i="16"/>
  <c r="W15" i="16"/>
  <c r="N15" i="16"/>
  <c r="W14" i="16"/>
  <c r="N14" i="16"/>
  <c r="N13" i="16"/>
  <c r="AW10" i="16"/>
  <c r="W12" i="16"/>
  <c r="N12" i="16"/>
  <c r="W11" i="16"/>
  <c r="W10" i="16"/>
  <c r="N10" i="16"/>
  <c r="N9" i="16"/>
  <c r="AW22" i="14"/>
  <c r="AW21" i="14"/>
  <c r="AW19" i="14"/>
  <c r="AW18" i="14"/>
  <c r="AW17" i="14"/>
  <c r="AW16" i="14"/>
  <c r="AW15" i="14"/>
  <c r="AW14" i="14"/>
  <c r="AW13" i="14"/>
  <c r="AW12" i="14"/>
  <c r="AW11" i="14"/>
  <c r="AW10" i="14"/>
  <c r="AW9" i="14"/>
  <c r="W38" i="14"/>
  <c r="W37" i="14"/>
  <c r="N37" i="14"/>
  <c r="N36" i="14"/>
  <c r="N35" i="14"/>
  <c r="W34" i="14"/>
  <c r="W33" i="14"/>
  <c r="N33" i="14"/>
  <c r="W32" i="14"/>
  <c r="N32" i="14"/>
  <c r="N31" i="14"/>
  <c r="W30" i="14"/>
  <c r="W29" i="14"/>
  <c r="N29" i="14"/>
  <c r="W28" i="14"/>
  <c r="N28" i="14"/>
  <c r="N27" i="14"/>
  <c r="W26" i="14"/>
  <c r="W25" i="14"/>
  <c r="N25" i="14"/>
  <c r="W24" i="14"/>
  <c r="N24" i="14"/>
  <c r="N23" i="14"/>
  <c r="W22" i="14"/>
  <c r="W21" i="14"/>
  <c r="N21" i="14"/>
  <c r="W20" i="14"/>
  <c r="N20" i="14"/>
  <c r="N19" i="14"/>
  <c r="W18" i="14"/>
  <c r="W17" i="14"/>
  <c r="N17" i="14"/>
  <c r="W16" i="14"/>
  <c r="N16" i="14"/>
  <c r="N15" i="14"/>
  <c r="N14" i="14"/>
  <c r="W13" i="14"/>
  <c r="W12" i="14"/>
  <c r="N12" i="14"/>
  <c r="N11" i="14"/>
  <c r="W10" i="14"/>
  <c r="W9" i="14"/>
  <c r="N9" i="14"/>
  <c r="Q15" i="22"/>
  <c r="T13" i="22"/>
  <c r="BX13" i="22" s="1"/>
  <c r="E38" i="9" l="1"/>
  <c r="CA11" i="22"/>
  <c r="CA15" i="22" s="1"/>
  <c r="L38" i="9"/>
  <c r="T15" i="22"/>
  <c r="T30" i="22" s="1"/>
  <c r="CM29" i="18"/>
  <c r="CC29" i="18"/>
  <c r="CF27" i="18"/>
  <c r="CE27" i="18"/>
  <c r="CC27" i="18"/>
  <c r="CB27" i="18"/>
  <c r="CD27" i="18" s="1"/>
  <c r="CC28" i="18"/>
  <c r="CD28" i="18" s="1"/>
  <c r="BY39" i="18"/>
  <c r="N28" i="22" l="1"/>
  <c r="AZ50" i="17"/>
  <c r="K17" i="16"/>
  <c r="T11" i="16"/>
  <c r="T15" i="16"/>
  <c r="T9" i="16"/>
  <c r="CG22" i="14"/>
  <c r="CH9" i="14"/>
  <c r="CH21" i="14"/>
  <c r="K35" i="16"/>
  <c r="Q35" i="16"/>
  <c r="Q38" i="16"/>
  <c r="Q17" i="16"/>
  <c r="T37" i="16"/>
  <c r="T34" i="16"/>
  <c r="T33" i="16"/>
  <c r="T10" i="16"/>
  <c r="T35" i="16" l="1"/>
  <c r="K38" i="16"/>
  <c r="H13" i="22"/>
  <c r="H11" i="22"/>
  <c r="H15" i="16"/>
  <c r="H11" i="16"/>
  <c r="H15" i="22" l="1"/>
  <c r="H30" i="22" s="1"/>
  <c r="AW50" i="17"/>
  <c r="N39" i="14"/>
  <c r="H10" i="16"/>
  <c r="H39" i="16"/>
  <c r="E13" i="9"/>
  <c r="L13" i="9"/>
  <c r="L14" i="9"/>
  <c r="L8" i="9"/>
  <c r="E7" i="9"/>
  <c r="H33" i="16"/>
  <c r="H34" i="16"/>
  <c r="H37" i="16"/>
  <c r="H9" i="16"/>
  <c r="H35" i="16" l="1"/>
  <c r="CG45" i="17"/>
  <c r="AZ34" i="20"/>
  <c r="AZ42" i="20" s="1"/>
  <c r="AZ12" i="20"/>
  <c r="AZ32" i="19"/>
  <c r="AZ23" i="19"/>
  <c r="AZ18" i="19"/>
  <c r="AZ12" i="19"/>
  <c r="BB36" i="18"/>
  <c r="K36" i="18"/>
  <c r="K23" i="18"/>
  <c r="AZ39" i="17"/>
  <c r="AZ18" i="17"/>
  <c r="AZ12" i="17"/>
  <c r="K18" i="17"/>
  <c r="AZ49" i="16"/>
  <c r="AZ48" i="16"/>
  <c r="AZ40" i="16"/>
  <c r="AZ38" i="16"/>
  <c r="AZ35" i="16"/>
  <c r="AZ32" i="16"/>
  <c r="AZ17" i="16"/>
  <c r="AZ24" i="14"/>
  <c r="T16" i="17"/>
  <c r="BB28" i="18"/>
  <c r="BB23" i="18"/>
  <c r="CH50" i="17"/>
  <c r="AZ40" i="19" l="1"/>
  <c r="K37" i="18"/>
  <c r="AZ51" i="17"/>
  <c r="BW9" i="14"/>
  <c r="BZ10" i="14"/>
  <c r="BZ9" i="14"/>
  <c r="AH3" i="18"/>
  <c r="AB5" i="18"/>
  <c r="AB3" i="18"/>
  <c r="K5" i="18"/>
  <c r="K3" i="18"/>
  <c r="A3" i="18"/>
  <c r="AA5" i="19"/>
  <c r="K5" i="19"/>
  <c r="AH3" i="19"/>
  <c r="AA3" i="19"/>
  <c r="K3" i="19"/>
  <c r="A3" i="19"/>
  <c r="AA5" i="20"/>
  <c r="K5" i="20"/>
  <c r="AH3" i="20"/>
  <c r="AA3" i="20"/>
  <c r="K3" i="20"/>
  <c r="A3" i="20"/>
  <c r="AA5" i="22"/>
  <c r="K5" i="22"/>
  <c r="AH3" i="22"/>
  <c r="AA3" i="22"/>
  <c r="K3" i="22"/>
  <c r="A3" i="22"/>
  <c r="AA5" i="17"/>
  <c r="K5" i="17"/>
  <c r="AH3" i="17"/>
  <c r="AA3" i="17"/>
  <c r="K3" i="17"/>
  <c r="A3" i="17"/>
  <c r="AH3" i="16"/>
  <c r="AA5" i="16"/>
  <c r="AA3" i="16"/>
  <c r="K5" i="16"/>
  <c r="K3" i="16"/>
  <c r="A3" i="16"/>
  <c r="BU5" i="14"/>
  <c r="AY28" i="18" l="1"/>
  <c r="G27" i="9" s="1"/>
  <c r="T10" i="17"/>
  <c r="T9" i="17"/>
  <c r="T39" i="16"/>
  <c r="T40" i="16" s="1"/>
  <c r="H29" i="16"/>
  <c r="AW24" i="14"/>
  <c r="T10" i="14"/>
  <c r="T11" i="14"/>
  <c r="T12" i="14"/>
  <c r="T13" i="14"/>
  <c r="T14" i="14"/>
  <c r="T15" i="14"/>
  <c r="T16" i="14"/>
  <c r="T17" i="14"/>
  <c r="T18" i="14"/>
  <c r="T19" i="14"/>
  <c r="T20" i="14"/>
  <c r="T21" i="14"/>
  <c r="T22" i="14"/>
  <c r="T24" i="14"/>
  <c r="T25" i="14"/>
  <c r="T26" i="14"/>
  <c r="T27" i="14"/>
  <c r="T28" i="14"/>
  <c r="T29" i="14"/>
  <c r="T30" i="14"/>
  <c r="T31" i="14"/>
  <c r="T32" i="14"/>
  <c r="T33" i="14"/>
  <c r="T34" i="14"/>
  <c r="T35" i="14"/>
  <c r="T36" i="14"/>
  <c r="T37" i="14"/>
  <c r="T38" i="14"/>
  <c r="T9" i="14"/>
  <c r="H11" i="14"/>
  <c r="H14" i="14"/>
  <c r="H17" i="14"/>
  <c r="H21" i="14"/>
  <c r="H25" i="14"/>
  <c r="H29" i="14"/>
  <c r="H33" i="14"/>
  <c r="AW12" i="20" l="1"/>
  <c r="H38" i="14"/>
  <c r="H35" i="14"/>
  <c r="H31" i="14"/>
  <c r="H27" i="14"/>
  <c r="H19" i="14"/>
  <c r="H15" i="14"/>
  <c r="H23" i="14"/>
  <c r="H37" i="14"/>
  <c r="H34" i="14"/>
  <c r="H30" i="14"/>
  <c r="H26" i="14"/>
  <c r="H22" i="14"/>
  <c r="H18" i="14"/>
  <c r="H12" i="14"/>
  <c r="N35" i="16"/>
  <c r="AW34" i="20"/>
  <c r="T23" i="14"/>
  <c r="CA23" i="14"/>
  <c r="H36" i="14"/>
  <c r="H32" i="14"/>
  <c r="H28" i="14"/>
  <c r="H24" i="14"/>
  <c r="H20" i="14"/>
  <c r="H16" i="14"/>
  <c r="H13" i="14"/>
  <c r="H10" i="14"/>
  <c r="N28" i="16"/>
  <c r="AY23" i="18"/>
  <c r="CC18" i="20"/>
  <c r="CB18" i="20"/>
  <c r="N23" i="18"/>
  <c r="Q23" i="18"/>
  <c r="AW42" i="20" l="1"/>
  <c r="H9" i="14"/>
  <c r="H39" i="14" s="1"/>
  <c r="CA10" i="20" l="1"/>
  <c r="CA11" i="20"/>
  <c r="CA13" i="20"/>
  <c r="CA14" i="20"/>
  <c r="CA15" i="20"/>
  <c r="CA16" i="20"/>
  <c r="CA17" i="20"/>
  <c r="CA19" i="20"/>
  <c r="CA20" i="20"/>
  <c r="CA21" i="20"/>
  <c r="CA22" i="20"/>
  <c r="CA24" i="20"/>
  <c r="CA25" i="20"/>
  <c r="CA26" i="20"/>
  <c r="CA27" i="20"/>
  <c r="CA28" i="20"/>
  <c r="CA29" i="20"/>
  <c r="CA30" i="20"/>
  <c r="CA31" i="20"/>
  <c r="CA32" i="20"/>
  <c r="CA33" i="20"/>
  <c r="CA35" i="20"/>
  <c r="CA36" i="20"/>
  <c r="CA37" i="20"/>
  <c r="CA38" i="20"/>
  <c r="CA39" i="20"/>
  <c r="CA40" i="20"/>
  <c r="CA9" i="20"/>
  <c r="H9" i="18"/>
  <c r="H10" i="18"/>
  <c r="H11" i="18"/>
  <c r="H12" i="18"/>
  <c r="H13" i="18"/>
  <c r="H14" i="18"/>
  <c r="CF9" i="18"/>
  <c r="CF10" i="18"/>
  <c r="CF11" i="18"/>
  <c r="CF12" i="18"/>
  <c r="CF13" i="18"/>
  <c r="CF14" i="18"/>
  <c r="CF15" i="18"/>
  <c r="CF16" i="18"/>
  <c r="CF17" i="18"/>
  <c r="CF18" i="18"/>
  <c r="CF19" i="18"/>
  <c r="CF20" i="18"/>
  <c r="CF21" i="18"/>
  <c r="CF22" i="18"/>
  <c r="CF24" i="18"/>
  <c r="CF25" i="18" s="1"/>
  <c r="CF26" i="18"/>
  <c r="CF29" i="18" s="1"/>
  <c r="CF30" i="18"/>
  <c r="CF31" i="18"/>
  <c r="CF32" i="18"/>
  <c r="CF33" i="18"/>
  <c r="CF34" i="18"/>
  <c r="CF35" i="18"/>
  <c r="CF36" i="18"/>
  <c r="CA10" i="17"/>
  <c r="CA11" i="17"/>
  <c r="CA13" i="17"/>
  <c r="CA14" i="17"/>
  <c r="CA15" i="17"/>
  <c r="CA16" i="17"/>
  <c r="CA17" i="17"/>
  <c r="CA19" i="17"/>
  <c r="CA20" i="17"/>
  <c r="CA21" i="17"/>
  <c r="CA23" i="17"/>
  <c r="CA24" i="17"/>
  <c r="CA25" i="17"/>
  <c r="CA27" i="17"/>
  <c r="CA28" i="17"/>
  <c r="CA29" i="17"/>
  <c r="CA30" i="17"/>
  <c r="CA31" i="17"/>
  <c r="CA32" i="17"/>
  <c r="CA33" i="17"/>
  <c r="CA35" i="17"/>
  <c r="CA36" i="17" s="1"/>
  <c r="CA37" i="17"/>
  <c r="CA38" i="17"/>
  <c r="CA40" i="17"/>
  <c r="CA41" i="17"/>
  <c r="CA42" i="17"/>
  <c r="CA43" i="17"/>
  <c r="CA44" i="17"/>
  <c r="CA45" i="17"/>
  <c r="CA46" i="17"/>
  <c r="CA47" i="17"/>
  <c r="CA48" i="17"/>
  <c r="CA49" i="17"/>
  <c r="CA9" i="17"/>
  <c r="CA9" i="16"/>
  <c r="CA10" i="16"/>
  <c r="CA11" i="16"/>
  <c r="CA12" i="16"/>
  <c r="CA13" i="16"/>
  <c r="CA14" i="16"/>
  <c r="CA15" i="16"/>
  <c r="CA16" i="16"/>
  <c r="CA18" i="16"/>
  <c r="CA19" i="16"/>
  <c r="CA20" i="16"/>
  <c r="CA22" i="16"/>
  <c r="CA23" i="16"/>
  <c r="CA25" i="16"/>
  <c r="CA26" i="16"/>
  <c r="CA27" i="16"/>
  <c r="CA29" i="16"/>
  <c r="CA30" i="16"/>
  <c r="CA31" i="16"/>
  <c r="CA33" i="16"/>
  <c r="CA34" i="16"/>
  <c r="CA36" i="16"/>
  <c r="CA37" i="16"/>
  <c r="CA39" i="16"/>
  <c r="CA40" i="16" s="1"/>
  <c r="W40" i="16" s="1"/>
  <c r="CA41" i="16"/>
  <c r="CA42" i="16"/>
  <c r="CA43" i="16"/>
  <c r="CA44" i="16"/>
  <c r="CA46" i="16"/>
  <c r="CA47" i="16"/>
  <c r="CA10" i="14"/>
  <c r="CA11" i="14"/>
  <c r="CA12" i="14"/>
  <c r="CA13" i="14"/>
  <c r="CA14" i="14"/>
  <c r="CA15" i="14"/>
  <c r="CA16" i="14"/>
  <c r="CA17" i="14"/>
  <c r="CA18" i="14"/>
  <c r="CA19" i="14"/>
  <c r="CA20" i="14"/>
  <c r="CA21" i="14"/>
  <c r="CA22" i="14"/>
  <c r="CA24" i="14"/>
  <c r="CA25" i="14"/>
  <c r="CA26" i="14"/>
  <c r="CA27" i="14"/>
  <c r="CA28" i="14"/>
  <c r="CA29" i="14"/>
  <c r="CA30" i="14"/>
  <c r="CA31" i="14"/>
  <c r="CA32" i="14"/>
  <c r="CA33" i="14"/>
  <c r="CA34" i="14"/>
  <c r="CA35" i="14"/>
  <c r="CA36" i="14"/>
  <c r="CA37" i="14"/>
  <c r="CA38" i="14"/>
  <c r="CA9" i="14"/>
  <c r="T31" i="18"/>
  <c r="CA35" i="16" l="1"/>
  <c r="CA18" i="20"/>
  <c r="CA50" i="17"/>
  <c r="CA41" i="20"/>
  <c r="CA23" i="20"/>
  <c r="CF23" i="18"/>
  <c r="W23" i="18" s="1"/>
  <c r="CA38" i="16"/>
  <c r="W38" i="16" s="1"/>
  <c r="CA28" i="16"/>
  <c r="CA21" i="16"/>
  <c r="CA45" i="16"/>
  <c r="CA39" i="17"/>
  <c r="CA22" i="17"/>
  <c r="CA12" i="20"/>
  <c r="CA34" i="17"/>
  <c r="CA26" i="17"/>
  <c r="CA32" i="16"/>
  <c r="W32" i="16" s="1"/>
  <c r="CF37" i="18"/>
  <c r="CA18" i="17"/>
  <c r="CA24" i="16"/>
  <c r="CA48" i="16"/>
  <c r="CA17" i="16"/>
  <c r="CA34" i="20"/>
  <c r="CA12" i="17"/>
  <c r="W12" i="17" s="1"/>
  <c r="CG10" i="16"/>
  <c r="CG9" i="16"/>
  <c r="W35" i="16" l="1"/>
  <c r="E35" i="16" s="1"/>
  <c r="CA51" i="17"/>
  <c r="BF3" i="17" s="1"/>
  <c r="CA49" i="16"/>
  <c r="BF3" i="16" s="1"/>
  <c r="CF38" i="18"/>
  <c r="BI3" i="18" s="1"/>
  <c r="K39" i="14"/>
  <c r="T16" i="16" l="1"/>
  <c r="T32" i="20"/>
  <c r="T31" i="20"/>
  <c r="T25" i="20"/>
  <c r="T26" i="20"/>
  <c r="T27" i="20"/>
  <c r="T28" i="20"/>
  <c r="T29" i="20"/>
  <c r="T24" i="20"/>
  <c r="T10" i="20"/>
  <c r="T12" i="20" s="1"/>
  <c r="T29" i="18"/>
  <c r="T36" i="18" s="1"/>
  <c r="T17" i="18"/>
  <c r="T18" i="18"/>
  <c r="T19" i="18"/>
  <c r="T16" i="18"/>
  <c r="T9" i="18"/>
  <c r="T10" i="18"/>
  <c r="T11" i="18"/>
  <c r="T12" i="18"/>
  <c r="T13" i="18"/>
  <c r="T14" i="18"/>
  <c r="T18" i="17"/>
  <c r="T11" i="17"/>
  <c r="T12" i="17" s="1"/>
  <c r="T47" i="16"/>
  <c r="T46" i="16"/>
  <c r="T36" i="16"/>
  <c r="T31" i="16"/>
  <c r="T30" i="16"/>
  <c r="T29" i="16"/>
  <c r="T23" i="16"/>
  <c r="T22" i="16"/>
  <c r="T19" i="16"/>
  <c r="T21" i="16" s="1"/>
  <c r="T13" i="16"/>
  <c r="T14" i="16"/>
  <c r="T12" i="16"/>
  <c r="T17" i="16" l="1"/>
  <c r="T24" i="16"/>
  <c r="T48" i="16"/>
  <c r="T38" i="16"/>
  <c r="E38" i="16" s="1"/>
  <c r="T32" i="16"/>
  <c r="T51" i="17"/>
  <c r="T23" i="18"/>
  <c r="T49" i="16" l="1"/>
  <c r="E23" i="18"/>
  <c r="G8" i="9"/>
  <c r="F8" i="9"/>
  <c r="J23" i="9" a="1"/>
  <c r="J23" i="9" s="1"/>
  <c r="CC29" i="22"/>
  <c r="CB29" i="22"/>
  <c r="CA29" i="22"/>
  <c r="CC25" i="22"/>
  <c r="CB25" i="22"/>
  <c r="CA25" i="22"/>
  <c r="CC21" i="22"/>
  <c r="CB21" i="22"/>
  <c r="CA21" i="22"/>
  <c r="CC15" i="22"/>
  <c r="CB15" i="22"/>
  <c r="W15" i="22"/>
  <c r="CC41" i="20"/>
  <c r="CB41" i="20"/>
  <c r="CC34" i="20"/>
  <c r="CB34" i="20"/>
  <c r="CC23" i="20"/>
  <c r="CB23" i="20"/>
  <c r="CC12" i="20"/>
  <c r="CB12" i="20"/>
  <c r="BW29" i="19"/>
  <c r="CC39" i="19"/>
  <c r="CB39" i="19"/>
  <c r="CA39" i="19"/>
  <c r="CC32" i="19"/>
  <c r="CB32" i="19"/>
  <c r="CA32" i="19"/>
  <c r="CC23" i="19"/>
  <c r="CB23" i="19"/>
  <c r="CA23" i="19"/>
  <c r="CC18" i="19"/>
  <c r="CB18" i="19"/>
  <c r="CA18" i="19"/>
  <c r="CC12" i="19"/>
  <c r="CB12" i="19"/>
  <c r="CA12" i="19"/>
  <c r="AW17" i="16"/>
  <c r="AW48" i="16"/>
  <c r="Q48" i="16"/>
  <c r="N48" i="16"/>
  <c r="K48" i="16"/>
  <c r="Q45" i="16"/>
  <c r="E45" i="16" s="1"/>
  <c r="N45" i="16"/>
  <c r="AW40" i="16"/>
  <c r="Q40" i="16"/>
  <c r="N40" i="16"/>
  <c r="K40" i="16"/>
  <c r="AW38" i="16"/>
  <c r="N38" i="16"/>
  <c r="AW35" i="16"/>
  <c r="AW32" i="16"/>
  <c r="Q32" i="16"/>
  <c r="N32" i="16"/>
  <c r="K32" i="16"/>
  <c r="Q28" i="16"/>
  <c r="E28" i="16" s="1"/>
  <c r="Q24" i="16"/>
  <c r="N24" i="16"/>
  <c r="K24" i="16"/>
  <c r="Q21" i="16"/>
  <c r="N21" i="16"/>
  <c r="K21" i="16"/>
  <c r="N17" i="16"/>
  <c r="Q39" i="14"/>
  <c r="CH47" i="16"/>
  <c r="CG47" i="16"/>
  <c r="CH46" i="16"/>
  <c r="CG46" i="16"/>
  <c r="CH44" i="16"/>
  <c r="CG44" i="16"/>
  <c r="CH43" i="16"/>
  <c r="CG43" i="16"/>
  <c r="CH42" i="16"/>
  <c r="CG42" i="16"/>
  <c r="CH41" i="16"/>
  <c r="CG41" i="16"/>
  <c r="CH39" i="16"/>
  <c r="CG39" i="16"/>
  <c r="CG40" i="16" s="1"/>
  <c r="CH37" i="16"/>
  <c r="CG37" i="16"/>
  <c r="CH36" i="16"/>
  <c r="CG36" i="16"/>
  <c r="CH34" i="16"/>
  <c r="CG34" i="16"/>
  <c r="CH33" i="16"/>
  <c r="CG33" i="16"/>
  <c r="CH31" i="16"/>
  <c r="CG31" i="16"/>
  <c r="CH30" i="16"/>
  <c r="CG30" i="16"/>
  <c r="CH29" i="16"/>
  <c r="CG29" i="16"/>
  <c r="CH27" i="16"/>
  <c r="CG27" i="16"/>
  <c r="CH26" i="16"/>
  <c r="CG26" i="16"/>
  <c r="CH25" i="16"/>
  <c r="CG25" i="16"/>
  <c r="CH23" i="16"/>
  <c r="CG23" i="16"/>
  <c r="CH22" i="16"/>
  <c r="CG22" i="16"/>
  <c r="CH20" i="16"/>
  <c r="CG20" i="16"/>
  <c r="CH19" i="16"/>
  <c r="CG19" i="16"/>
  <c r="CH18" i="16"/>
  <c r="CG18" i="16"/>
  <c r="CH16" i="16"/>
  <c r="CG16" i="16"/>
  <c r="CH15" i="16"/>
  <c r="CG15" i="16"/>
  <c r="CH14" i="16"/>
  <c r="CG14" i="16"/>
  <c r="CH13" i="16"/>
  <c r="CG13" i="16"/>
  <c r="CH12" i="16"/>
  <c r="CG12" i="16"/>
  <c r="CH11" i="16"/>
  <c r="CG11" i="16"/>
  <c r="CH10" i="16"/>
  <c r="CH24" i="22"/>
  <c r="CH23" i="22"/>
  <c r="CH22" i="22"/>
  <c r="CN30" i="18"/>
  <c r="CN27" i="18"/>
  <c r="CN26" i="18"/>
  <c r="CN24" i="18"/>
  <c r="CH45" i="17"/>
  <c r="CH44" i="17"/>
  <c r="CH43" i="17"/>
  <c r="CH42" i="17"/>
  <c r="CH41" i="17"/>
  <c r="CH40" i="17"/>
  <c r="CH38" i="17"/>
  <c r="CH37" i="17"/>
  <c r="CH14" i="17"/>
  <c r="CH13" i="17"/>
  <c r="BZ47" i="16"/>
  <c r="BZ28" i="22"/>
  <c r="BW28" i="22"/>
  <c r="BZ27" i="22"/>
  <c r="BW27" i="22"/>
  <c r="BZ26" i="22"/>
  <c r="BW26" i="22"/>
  <c r="BZ24" i="22"/>
  <c r="BW24" i="22"/>
  <c r="BZ23" i="22"/>
  <c r="BW23" i="22"/>
  <c r="BZ22" i="22"/>
  <c r="BW22" i="22"/>
  <c r="BZ20" i="22"/>
  <c r="BW20" i="22"/>
  <c r="BZ19" i="22"/>
  <c r="BW19" i="22"/>
  <c r="BZ18" i="22"/>
  <c r="BW18" i="22"/>
  <c r="BZ17" i="22"/>
  <c r="BW17" i="22"/>
  <c r="BZ16" i="22"/>
  <c r="BW16" i="22"/>
  <c r="BZ14" i="22"/>
  <c r="BW14" i="22"/>
  <c r="BZ13" i="22"/>
  <c r="BW13" i="22"/>
  <c r="BZ12" i="22"/>
  <c r="BW12" i="22"/>
  <c r="BZ11" i="22"/>
  <c r="BW11" i="22"/>
  <c r="BZ10" i="22"/>
  <c r="BW10" i="22"/>
  <c r="BW9" i="22"/>
  <c r="CG28" i="22"/>
  <c r="CG27" i="22"/>
  <c r="CG26" i="22"/>
  <c r="CG29" i="22" s="1"/>
  <c r="CG24" i="22"/>
  <c r="CG23" i="22"/>
  <c r="CG14" i="22"/>
  <c r="CG13" i="22"/>
  <c r="CG12" i="22"/>
  <c r="CG11" i="22"/>
  <c r="CG10" i="22"/>
  <c r="CG9" i="22"/>
  <c r="CG20" i="22"/>
  <c r="CG19" i="22"/>
  <c r="CG18" i="22"/>
  <c r="CG17" i="22"/>
  <c r="CG16" i="22"/>
  <c r="CG22" i="22"/>
  <c r="CH40" i="20"/>
  <c r="CG40" i="20"/>
  <c r="CH39" i="20"/>
  <c r="CG39" i="20"/>
  <c r="CH38" i="20"/>
  <c r="CG38" i="20"/>
  <c r="CH37" i="20"/>
  <c r="CG37" i="20"/>
  <c r="CH36" i="20"/>
  <c r="CG36" i="20"/>
  <c r="CH35" i="20"/>
  <c r="CG35" i="20"/>
  <c r="CH33" i="20"/>
  <c r="CG33" i="20"/>
  <c r="CH32" i="20"/>
  <c r="CG32" i="20"/>
  <c r="CH31" i="20"/>
  <c r="CG31" i="20"/>
  <c r="CH30" i="20"/>
  <c r="CG30" i="20"/>
  <c r="CH29" i="20"/>
  <c r="CG29" i="20"/>
  <c r="CH28" i="20"/>
  <c r="CG28" i="20"/>
  <c r="CH27" i="20"/>
  <c r="CG27" i="20"/>
  <c r="CH26" i="20"/>
  <c r="CG26" i="20"/>
  <c r="CH25" i="20"/>
  <c r="CG25" i="20"/>
  <c r="CH24" i="20"/>
  <c r="CG24" i="20"/>
  <c r="CH22" i="20"/>
  <c r="CG22" i="20"/>
  <c r="CH21" i="20"/>
  <c r="CG21" i="20"/>
  <c r="CH20" i="20"/>
  <c r="CG20" i="20"/>
  <c r="CH19" i="20"/>
  <c r="CG19" i="20"/>
  <c r="CH17" i="20"/>
  <c r="CG17" i="20"/>
  <c r="CH16" i="20"/>
  <c r="CG16" i="20"/>
  <c r="CH15" i="20"/>
  <c r="CG15" i="20"/>
  <c r="CH14" i="20"/>
  <c r="CG14" i="20"/>
  <c r="CH13" i="20"/>
  <c r="CG13" i="20"/>
  <c r="CH11" i="20"/>
  <c r="CG11" i="20"/>
  <c r="CH10" i="20"/>
  <c r="CG10" i="20"/>
  <c r="BZ40" i="20"/>
  <c r="BX40" i="20"/>
  <c r="BW40" i="20"/>
  <c r="BZ39" i="20"/>
  <c r="BX39" i="20"/>
  <c r="BW39" i="20"/>
  <c r="BZ38" i="20"/>
  <c r="BX38" i="20"/>
  <c r="BW38" i="20"/>
  <c r="BZ37" i="20"/>
  <c r="BX37" i="20"/>
  <c r="BW37" i="20"/>
  <c r="BZ36" i="20"/>
  <c r="BX36" i="20"/>
  <c r="BW36" i="20"/>
  <c r="BZ35" i="20"/>
  <c r="BX35" i="20"/>
  <c r="BW35" i="20"/>
  <c r="BZ33" i="20"/>
  <c r="BX33" i="20"/>
  <c r="BW33" i="20"/>
  <c r="BZ32" i="20"/>
  <c r="BW32" i="20"/>
  <c r="BZ31" i="20"/>
  <c r="BW31" i="20"/>
  <c r="BZ30" i="20"/>
  <c r="BX30" i="20"/>
  <c r="BW30" i="20"/>
  <c r="BZ29" i="20"/>
  <c r="BW29" i="20"/>
  <c r="BZ28" i="20"/>
  <c r="BW28" i="20"/>
  <c r="BZ27" i="20"/>
  <c r="BW27" i="20"/>
  <c r="BZ26" i="20"/>
  <c r="BW26" i="20"/>
  <c r="BZ25" i="20"/>
  <c r="BW25" i="20"/>
  <c r="BZ24" i="20"/>
  <c r="BW24" i="20"/>
  <c r="BZ22" i="20"/>
  <c r="BX22" i="20"/>
  <c r="BW22" i="20"/>
  <c r="BZ21" i="20"/>
  <c r="BX21" i="20"/>
  <c r="BW21" i="20"/>
  <c r="BZ20" i="20"/>
  <c r="BX20" i="20"/>
  <c r="BW20" i="20"/>
  <c r="BZ19" i="20"/>
  <c r="BX19" i="20"/>
  <c r="BW19" i="20"/>
  <c r="BZ17" i="20"/>
  <c r="BX17" i="20"/>
  <c r="BW17" i="20"/>
  <c r="BZ16" i="20"/>
  <c r="BX16" i="20"/>
  <c r="BW16" i="20"/>
  <c r="BY16" i="20" s="1"/>
  <c r="BZ15" i="20"/>
  <c r="BX15" i="20"/>
  <c r="BW15" i="20"/>
  <c r="BZ14" i="20"/>
  <c r="BX14" i="20"/>
  <c r="BW14" i="20"/>
  <c r="BZ13" i="20"/>
  <c r="BX13" i="20"/>
  <c r="BW13" i="20"/>
  <c r="BZ11" i="20"/>
  <c r="BX11" i="20"/>
  <c r="BW11" i="20"/>
  <c r="BY11" i="20" s="1"/>
  <c r="BZ9" i="20"/>
  <c r="BX9" i="20"/>
  <c r="BW9" i="20"/>
  <c r="BW10" i="20"/>
  <c r="CH38" i="19"/>
  <c r="CG38" i="19"/>
  <c r="CH37" i="19"/>
  <c r="CG37" i="19"/>
  <c r="CH36" i="19"/>
  <c r="CG36" i="19"/>
  <c r="CH35" i="19"/>
  <c r="CG35" i="19"/>
  <c r="CH34" i="19"/>
  <c r="CG34" i="19"/>
  <c r="CH33" i="19"/>
  <c r="CG33" i="19"/>
  <c r="CH31" i="19"/>
  <c r="CG31" i="19"/>
  <c r="CH30" i="19"/>
  <c r="CG30" i="19"/>
  <c r="CH29" i="19"/>
  <c r="CG29" i="19"/>
  <c r="CH28" i="19"/>
  <c r="CG28" i="19"/>
  <c r="CH27" i="19"/>
  <c r="CG27" i="19"/>
  <c r="CH26" i="19"/>
  <c r="CG26" i="19"/>
  <c r="CH25" i="19"/>
  <c r="CG25" i="19"/>
  <c r="CH24" i="19"/>
  <c r="CG24" i="19"/>
  <c r="CH22" i="19"/>
  <c r="CG22" i="19"/>
  <c r="CH21" i="19"/>
  <c r="CG21" i="19"/>
  <c r="CH20" i="19"/>
  <c r="CG20" i="19"/>
  <c r="CH19" i="19"/>
  <c r="CG19" i="19"/>
  <c r="CH17" i="19"/>
  <c r="CG17" i="19"/>
  <c r="CH16" i="19"/>
  <c r="CG16" i="19"/>
  <c r="CH15" i="19"/>
  <c r="CG15" i="19"/>
  <c r="CH14" i="19"/>
  <c r="CG14" i="19"/>
  <c r="CH13" i="19"/>
  <c r="CG13" i="19"/>
  <c r="CH11" i="19"/>
  <c r="CG11" i="19"/>
  <c r="CH10" i="19"/>
  <c r="CG10" i="19"/>
  <c r="BZ38" i="19"/>
  <c r="BX38" i="19"/>
  <c r="BW38" i="19"/>
  <c r="BZ37" i="19"/>
  <c r="BX37" i="19"/>
  <c r="BW37" i="19"/>
  <c r="BZ36" i="19"/>
  <c r="BX36" i="19"/>
  <c r="BW36" i="19"/>
  <c r="BZ35" i="19"/>
  <c r="BX35" i="19"/>
  <c r="BW35" i="19"/>
  <c r="BZ34" i="19"/>
  <c r="BX34" i="19"/>
  <c r="BW34" i="19"/>
  <c r="BZ33" i="19"/>
  <c r="BX33" i="19"/>
  <c r="BW33" i="19"/>
  <c r="BZ31" i="19"/>
  <c r="BX31" i="19"/>
  <c r="BW31" i="19"/>
  <c r="BZ30" i="19"/>
  <c r="BX30" i="19"/>
  <c r="BW30" i="19"/>
  <c r="BZ29" i="19"/>
  <c r="BX29" i="19"/>
  <c r="BZ28" i="19"/>
  <c r="BX28" i="19"/>
  <c r="BW28" i="19"/>
  <c r="BZ27" i="19"/>
  <c r="BX27" i="19"/>
  <c r="BW27" i="19"/>
  <c r="BZ26" i="19"/>
  <c r="BX26" i="19"/>
  <c r="BW26" i="19"/>
  <c r="BZ25" i="19"/>
  <c r="BX25" i="19"/>
  <c r="BW25" i="19"/>
  <c r="BZ24" i="19"/>
  <c r="BX24" i="19"/>
  <c r="BW24" i="19"/>
  <c r="BZ22" i="19"/>
  <c r="BX22" i="19"/>
  <c r="BW22" i="19"/>
  <c r="BZ21" i="19"/>
  <c r="BX21" i="19"/>
  <c r="BW21" i="19"/>
  <c r="BZ20" i="19"/>
  <c r="BX20" i="19"/>
  <c r="BW20" i="19"/>
  <c r="BZ19" i="19"/>
  <c r="BX19" i="19"/>
  <c r="BW19" i="19"/>
  <c r="BZ17" i="19"/>
  <c r="BX17" i="19"/>
  <c r="BW17" i="19"/>
  <c r="BZ16" i="19"/>
  <c r="BX16" i="19"/>
  <c r="BW16" i="19"/>
  <c r="BZ15" i="19"/>
  <c r="BX15" i="19"/>
  <c r="BW15" i="19"/>
  <c r="BZ14" i="19"/>
  <c r="BX14" i="19"/>
  <c r="BW14" i="19"/>
  <c r="BZ13" i="19"/>
  <c r="BX13" i="19"/>
  <c r="BW13" i="19"/>
  <c r="BZ11" i="19"/>
  <c r="BX11" i="19"/>
  <c r="BW11" i="19"/>
  <c r="BZ10" i="19"/>
  <c r="BX10" i="19"/>
  <c r="BW10" i="19"/>
  <c r="CM36" i="18"/>
  <c r="CM35" i="18"/>
  <c r="CM34" i="18"/>
  <c r="CM33" i="18"/>
  <c r="CM32" i="18"/>
  <c r="CM31" i="18"/>
  <c r="CM30" i="18"/>
  <c r="CM27" i="18"/>
  <c r="CM26" i="18"/>
  <c r="CM24" i="18"/>
  <c r="CM25" i="18" s="1"/>
  <c r="CM22" i="18"/>
  <c r="CM21" i="18"/>
  <c r="CM20" i="18"/>
  <c r="CM19" i="18"/>
  <c r="CM18" i="18"/>
  <c r="CM17" i="18"/>
  <c r="CM16" i="18"/>
  <c r="CM15" i="18"/>
  <c r="CM14" i="18"/>
  <c r="CM13" i="18"/>
  <c r="CM12" i="18"/>
  <c r="CM11" i="18"/>
  <c r="CM10" i="18"/>
  <c r="CE36" i="18"/>
  <c r="CC36" i="18"/>
  <c r="CB36" i="18"/>
  <c r="CE35" i="18"/>
  <c r="CC35" i="18"/>
  <c r="CB35" i="18"/>
  <c r="CE34" i="18"/>
  <c r="CC34" i="18"/>
  <c r="CB34" i="18"/>
  <c r="CE33" i="18"/>
  <c r="CC33" i="18"/>
  <c r="CB33" i="18"/>
  <c r="CE32" i="18"/>
  <c r="CB32" i="18"/>
  <c r="CE31" i="18"/>
  <c r="CC31" i="18"/>
  <c r="CB31" i="18"/>
  <c r="CE30" i="18"/>
  <c r="CB30" i="18"/>
  <c r="CE26" i="18"/>
  <c r="CC26" i="18"/>
  <c r="CB26" i="18"/>
  <c r="CB29" i="18" s="1"/>
  <c r="CE24" i="18"/>
  <c r="CC24" i="18"/>
  <c r="CC25" i="18" s="1"/>
  <c r="CB24" i="18"/>
  <c r="CE22" i="18"/>
  <c r="CC22" i="18"/>
  <c r="CB22" i="18"/>
  <c r="CE21" i="18"/>
  <c r="CC21" i="18"/>
  <c r="CB21" i="18"/>
  <c r="CE20" i="18"/>
  <c r="CC20" i="18"/>
  <c r="CB20" i="18"/>
  <c r="CE19" i="18"/>
  <c r="CB19" i="18"/>
  <c r="CE18" i="18"/>
  <c r="CB18" i="18"/>
  <c r="CE17" i="18"/>
  <c r="CB17" i="18"/>
  <c r="CE16" i="18"/>
  <c r="CB16" i="18"/>
  <c r="CE15" i="18"/>
  <c r="CC15" i="18"/>
  <c r="CB15" i="18"/>
  <c r="CE14" i="18"/>
  <c r="CB14" i="18"/>
  <c r="CE13" i="18"/>
  <c r="CB13" i="18"/>
  <c r="CE12" i="18"/>
  <c r="CB12" i="18"/>
  <c r="CE11" i="18"/>
  <c r="CB11" i="18"/>
  <c r="CE10" i="18"/>
  <c r="CB10" i="18"/>
  <c r="CE9" i="18"/>
  <c r="CB9" i="18"/>
  <c r="CG40" i="17"/>
  <c r="CG38" i="17"/>
  <c r="CG37" i="17"/>
  <c r="CG35" i="17"/>
  <c r="CG36" i="17" s="1"/>
  <c r="CG33" i="17"/>
  <c r="CG32" i="17"/>
  <c r="CG31" i="17"/>
  <c r="CG30" i="17"/>
  <c r="CG29" i="17"/>
  <c r="CG28" i="17"/>
  <c r="CG27" i="17"/>
  <c r="CG25" i="17"/>
  <c r="CG24" i="17"/>
  <c r="CG23" i="17"/>
  <c r="CG21" i="17"/>
  <c r="CG20" i="17"/>
  <c r="CG19" i="17"/>
  <c r="CG17" i="17"/>
  <c r="CG16" i="17"/>
  <c r="CG15" i="17"/>
  <c r="CG14" i="17"/>
  <c r="CG13" i="17"/>
  <c r="CG11" i="17"/>
  <c r="CG10" i="17"/>
  <c r="CG9" i="17"/>
  <c r="BZ49" i="17"/>
  <c r="BX49" i="17"/>
  <c r="BW49" i="17"/>
  <c r="BZ48" i="17"/>
  <c r="BX48" i="17"/>
  <c r="BW48" i="17"/>
  <c r="BZ47" i="17"/>
  <c r="BX47" i="17"/>
  <c r="BW47" i="17"/>
  <c r="BZ46" i="17"/>
  <c r="BX46" i="17"/>
  <c r="BW46" i="17"/>
  <c r="BZ45" i="17"/>
  <c r="BX45" i="17"/>
  <c r="BW45" i="17"/>
  <c r="BZ44" i="17"/>
  <c r="BX44" i="17"/>
  <c r="BW44" i="17"/>
  <c r="BZ43" i="17"/>
  <c r="BX43" i="17"/>
  <c r="BW43" i="17"/>
  <c r="BZ42" i="17"/>
  <c r="BX42" i="17"/>
  <c r="BW42" i="17"/>
  <c r="BZ41" i="17"/>
  <c r="BX41" i="17"/>
  <c r="BW41" i="17"/>
  <c r="BZ40" i="17"/>
  <c r="BX40" i="17"/>
  <c r="BW40" i="17"/>
  <c r="BZ38" i="17"/>
  <c r="BX38" i="17"/>
  <c r="BW38" i="17"/>
  <c r="BZ37" i="17"/>
  <c r="BX37" i="17"/>
  <c r="BW37" i="17"/>
  <c r="BZ35" i="17"/>
  <c r="BX35" i="17"/>
  <c r="BX36" i="17" s="1"/>
  <c r="BW35" i="17"/>
  <c r="BW36" i="17" s="1"/>
  <c r="BZ33" i="17"/>
  <c r="BX33" i="17"/>
  <c r="BW33" i="17"/>
  <c r="BZ32" i="17"/>
  <c r="BX32" i="17"/>
  <c r="BW32" i="17"/>
  <c r="BZ31" i="17"/>
  <c r="BX31" i="17"/>
  <c r="BW31" i="17"/>
  <c r="BZ30" i="17"/>
  <c r="BX30" i="17"/>
  <c r="BW30" i="17"/>
  <c r="BZ29" i="17"/>
  <c r="BX29" i="17"/>
  <c r="BW29" i="17"/>
  <c r="BZ28" i="17"/>
  <c r="BX28" i="17"/>
  <c r="BW28" i="17"/>
  <c r="BZ27" i="17"/>
  <c r="BX27" i="17"/>
  <c r="BW27" i="17"/>
  <c r="BZ25" i="17"/>
  <c r="BX25" i="17"/>
  <c r="BW25" i="17"/>
  <c r="BZ24" i="17"/>
  <c r="BX24" i="17"/>
  <c r="BW24" i="17"/>
  <c r="BZ23" i="17"/>
  <c r="BX23" i="17"/>
  <c r="BW23" i="17"/>
  <c r="BZ21" i="17"/>
  <c r="BX21" i="17"/>
  <c r="BW21" i="17"/>
  <c r="BZ20" i="17"/>
  <c r="BX20" i="17"/>
  <c r="BW20" i="17"/>
  <c r="BZ19" i="17"/>
  <c r="BX19" i="17"/>
  <c r="BW19" i="17"/>
  <c r="BZ17" i="17"/>
  <c r="BX17" i="17"/>
  <c r="BW17" i="17"/>
  <c r="BZ16" i="17"/>
  <c r="BW16" i="17"/>
  <c r="BZ15" i="17"/>
  <c r="BX15" i="17"/>
  <c r="BW15" i="17"/>
  <c r="BZ14" i="17"/>
  <c r="BX14" i="17"/>
  <c r="BW14" i="17"/>
  <c r="BZ13" i="17"/>
  <c r="BX13" i="17"/>
  <c r="BW13" i="17"/>
  <c r="BZ11" i="17"/>
  <c r="BW11" i="17"/>
  <c r="BZ10" i="17"/>
  <c r="BW10" i="17"/>
  <c r="BZ44" i="16"/>
  <c r="BX44" i="16"/>
  <c r="BW44" i="16"/>
  <c r="BZ43" i="16"/>
  <c r="BX43" i="16"/>
  <c r="BW43" i="16"/>
  <c r="BZ42" i="16"/>
  <c r="BX42" i="16"/>
  <c r="BW42" i="16"/>
  <c r="BZ41" i="16"/>
  <c r="BX41" i="16"/>
  <c r="BW41" i="16"/>
  <c r="BZ39" i="16"/>
  <c r="BW39" i="16"/>
  <c r="BW40" i="16" s="1"/>
  <c r="BZ37" i="16"/>
  <c r="BX37" i="16"/>
  <c r="BW37" i="16"/>
  <c r="BZ36" i="16"/>
  <c r="BW36" i="16"/>
  <c r="BZ34" i="16"/>
  <c r="BX34" i="16"/>
  <c r="BW34" i="16"/>
  <c r="BZ33" i="16"/>
  <c r="BX33" i="16"/>
  <c r="BW33" i="16"/>
  <c r="BZ31" i="16"/>
  <c r="BW31" i="16"/>
  <c r="BZ30" i="16"/>
  <c r="BW30" i="16"/>
  <c r="BZ29" i="16"/>
  <c r="BW29" i="16"/>
  <c r="BZ27" i="16"/>
  <c r="BX27" i="16"/>
  <c r="BW27" i="16"/>
  <c r="BZ26" i="16"/>
  <c r="BX26" i="16"/>
  <c r="BW26" i="16"/>
  <c r="BZ25" i="16"/>
  <c r="BX25" i="16"/>
  <c r="BW25" i="16"/>
  <c r="BZ23" i="16"/>
  <c r="BW23" i="16"/>
  <c r="BZ22" i="16"/>
  <c r="BW22" i="16"/>
  <c r="BZ20" i="16"/>
  <c r="BX20" i="16"/>
  <c r="BW20" i="16"/>
  <c r="BZ19" i="16"/>
  <c r="BW19" i="16"/>
  <c r="BZ18" i="16"/>
  <c r="BX18" i="16"/>
  <c r="BW18" i="16"/>
  <c r="BZ16" i="16"/>
  <c r="BW16" i="16"/>
  <c r="BZ15" i="16"/>
  <c r="BX15" i="16"/>
  <c r="BW15" i="16"/>
  <c r="BZ14" i="16"/>
  <c r="BW14" i="16"/>
  <c r="BZ13" i="16"/>
  <c r="BW13" i="16"/>
  <c r="BZ12" i="16"/>
  <c r="BW12" i="16"/>
  <c r="BZ11" i="16"/>
  <c r="BX11" i="16"/>
  <c r="BW11" i="16"/>
  <c r="BZ10" i="16"/>
  <c r="BX10" i="16"/>
  <c r="BW10" i="16"/>
  <c r="BZ9" i="16"/>
  <c r="BX9" i="16"/>
  <c r="BW9" i="16"/>
  <c r="BW47" i="16"/>
  <c r="BW46" i="16"/>
  <c r="W30" i="22" l="1"/>
  <c r="E15" i="22"/>
  <c r="CA30" i="22"/>
  <c r="BF3" i="22" s="1"/>
  <c r="CB30" i="22"/>
  <c r="CC30" i="22"/>
  <c r="CC42" i="20"/>
  <c r="BY33" i="20"/>
  <c r="K49" i="16"/>
  <c r="BW34" i="20"/>
  <c r="BY38" i="20"/>
  <c r="BY17" i="22"/>
  <c r="CG23" i="20"/>
  <c r="CG38" i="16"/>
  <c r="CG18" i="20"/>
  <c r="CG41" i="20"/>
  <c r="BX18" i="20"/>
  <c r="Q49" i="16"/>
  <c r="BY17" i="17"/>
  <c r="BY31" i="17"/>
  <c r="BW18" i="20"/>
  <c r="BX23" i="20"/>
  <c r="BX41" i="20"/>
  <c r="BY15" i="20"/>
  <c r="BY20" i="20"/>
  <c r="BY37" i="20"/>
  <c r="CB42" i="20"/>
  <c r="CB23" i="18"/>
  <c r="CD24" i="18"/>
  <c r="CD25" i="18" s="1"/>
  <c r="CG21" i="16"/>
  <c r="CG32" i="16"/>
  <c r="CG24" i="16"/>
  <c r="BY20" i="16"/>
  <c r="BX15" i="22"/>
  <c r="BX35" i="16"/>
  <c r="BX26" i="17"/>
  <c r="CG12" i="17"/>
  <c r="CG26" i="17"/>
  <c r="CG34" i="17"/>
  <c r="BY14" i="20"/>
  <c r="BY19" i="20"/>
  <c r="BY30" i="20"/>
  <c r="CG15" i="22"/>
  <c r="BX21" i="22"/>
  <c r="CG45" i="16"/>
  <c r="BY26" i="16"/>
  <c r="BX39" i="17"/>
  <c r="BY47" i="17"/>
  <c r="CG22" i="17"/>
  <c r="CD36" i="18"/>
  <c r="BY30" i="19"/>
  <c r="CG39" i="19"/>
  <c r="BY22" i="20"/>
  <c r="BY35" i="20"/>
  <c r="BY39" i="20"/>
  <c r="CG21" i="22"/>
  <c r="BY13" i="22"/>
  <c r="BY18" i="22"/>
  <c r="BX34" i="17"/>
  <c r="BX22" i="17"/>
  <c r="BY29" i="17"/>
  <c r="BY33" i="17"/>
  <c r="CC50" i="17"/>
  <c r="BX50" i="17"/>
  <c r="BX23" i="19"/>
  <c r="BX32" i="19"/>
  <c r="CA40" i="19"/>
  <c r="BF3" i="19" s="1"/>
  <c r="CB40" i="19"/>
  <c r="CC40" i="19"/>
  <c r="BY13" i="19"/>
  <c r="BY16" i="19"/>
  <c r="BY11" i="19"/>
  <c r="BY15" i="19"/>
  <c r="BY25" i="19"/>
  <c r="BY33" i="19"/>
  <c r="BY37" i="19"/>
  <c r="BX18" i="19"/>
  <c r="BY14" i="19"/>
  <c r="BY19" i="19"/>
  <c r="BY24" i="19"/>
  <c r="BY28" i="19"/>
  <c r="BY31" i="19"/>
  <c r="BX39" i="19"/>
  <c r="BX45" i="16"/>
  <c r="CB48" i="16"/>
  <c r="CG28" i="16"/>
  <c r="N49" i="16"/>
  <c r="AW49" i="16"/>
  <c r="CC48" i="16"/>
  <c r="BW41" i="20"/>
  <c r="CG35" i="16"/>
  <c r="CG48" i="16"/>
  <c r="CG25" i="22"/>
  <c r="BW29" i="22"/>
  <c r="BW25" i="22"/>
  <c r="BW21" i="22"/>
  <c r="BX29" i="22"/>
  <c r="BY28" i="22"/>
  <c r="BX25" i="22"/>
  <c r="BY23" i="22"/>
  <c r="BY9" i="22"/>
  <c r="BY12" i="22"/>
  <c r="CG34" i="20"/>
  <c r="CG18" i="19"/>
  <c r="CG23" i="19"/>
  <c r="BY10" i="19"/>
  <c r="BY21" i="19"/>
  <c r="BY29" i="19"/>
  <c r="BY26" i="19"/>
  <c r="BY34" i="19"/>
  <c r="BY38" i="19"/>
  <c r="BY36" i="19"/>
  <c r="CG32" i="19"/>
  <c r="CB50" i="17"/>
  <c r="BY27" i="16"/>
  <c r="BX28" i="16"/>
  <c r="BY25" i="16"/>
  <c r="CG50" i="17"/>
  <c r="CG39" i="17"/>
  <c r="CG18" i="17"/>
  <c r="BW50" i="17"/>
  <c r="BW39" i="17"/>
  <c r="BW34" i="17"/>
  <c r="BW26" i="17"/>
  <c r="BW22" i="17"/>
  <c r="BW18" i="17"/>
  <c r="BW45" i="16"/>
  <c r="BW35" i="16"/>
  <c r="BW32" i="16"/>
  <c r="BW24" i="16"/>
  <c r="CM37" i="18"/>
  <c r="W36" i="18"/>
  <c r="CD33" i="18"/>
  <c r="CB25" i="18"/>
  <c r="BW48" i="16"/>
  <c r="CG17" i="16"/>
  <c r="BY22" i="22"/>
  <c r="BY27" i="22"/>
  <c r="BW15" i="22"/>
  <c r="BW23" i="20"/>
  <c r="BW12" i="20"/>
  <c r="BW39" i="19"/>
  <c r="BW23" i="19"/>
  <c r="BW32" i="19"/>
  <c r="BW18" i="19"/>
  <c r="CB37" i="18"/>
  <c r="BY48" i="17"/>
  <c r="BW21" i="16"/>
  <c r="BW38" i="16"/>
  <c r="BW28" i="16"/>
  <c r="BW17" i="16"/>
  <c r="BY24" i="17"/>
  <c r="BY25" i="17"/>
  <c r="BY28" i="17"/>
  <c r="BY49" i="17"/>
  <c r="BY9" i="16"/>
  <c r="BY11" i="16"/>
  <c r="BY11" i="22"/>
  <c r="BY16" i="22"/>
  <c r="BY20" i="22"/>
  <c r="BY26" i="22"/>
  <c r="BY20" i="17"/>
  <c r="BY14" i="17"/>
  <c r="BY23" i="17"/>
  <c r="BY21" i="17"/>
  <c r="BY13" i="17"/>
  <c r="BY15" i="17"/>
  <c r="BY18" i="16"/>
  <c r="BY10" i="16"/>
  <c r="BY34" i="16"/>
  <c r="BY41" i="16"/>
  <c r="BY43" i="16"/>
  <c r="BY15" i="16"/>
  <c r="BY33" i="16"/>
  <c r="BY42" i="16"/>
  <c r="BY44" i="16"/>
  <c r="BY37" i="17"/>
  <c r="BY40" i="17"/>
  <c r="BY42" i="17"/>
  <c r="BY44" i="17"/>
  <c r="BY46" i="17"/>
  <c r="BY30" i="17"/>
  <c r="BY19" i="17"/>
  <c r="BY27" i="17"/>
  <c r="BY32" i="17"/>
  <c r="BY35" i="17"/>
  <c r="BY36" i="17" s="1"/>
  <c r="BU36" i="17" s="1"/>
  <c r="BY38" i="17"/>
  <c r="BY41" i="17"/>
  <c r="BY43" i="17"/>
  <c r="BY45" i="17"/>
  <c r="CD22" i="18"/>
  <c r="BY20" i="19"/>
  <c r="BY17" i="19"/>
  <c r="BY22" i="19"/>
  <c r="BY27" i="19"/>
  <c r="BY35" i="19"/>
  <c r="BY10" i="22"/>
  <c r="BY14" i="22"/>
  <c r="BY19" i="22"/>
  <c r="BY24" i="22"/>
  <c r="CD15" i="18"/>
  <c r="CD21" i="18"/>
  <c r="CD34" i="18"/>
  <c r="CD20" i="18"/>
  <c r="CD26" i="18"/>
  <c r="CD29" i="18" s="1"/>
  <c r="CD31" i="18"/>
  <c r="CD35" i="18"/>
  <c r="BY36" i="20"/>
  <c r="BY40" i="20"/>
  <c r="BY21" i="20"/>
  <c r="BY13" i="20"/>
  <c r="BY17" i="20"/>
  <c r="BY9" i="20"/>
  <c r="BY37" i="16"/>
  <c r="W37" i="18" l="1"/>
  <c r="BY18" i="20"/>
  <c r="BU18" i="20" s="1"/>
  <c r="BY23" i="20"/>
  <c r="BU23" i="20" s="1"/>
  <c r="BW49" i="16"/>
  <c r="CG49" i="16"/>
  <c r="CB49" i="16"/>
  <c r="CG30" i="22"/>
  <c r="BU28" i="16"/>
  <c r="BY41" i="20"/>
  <c r="BU41" i="20" s="1"/>
  <c r="BY39" i="19"/>
  <c r="BU39" i="19" s="1"/>
  <c r="BY25" i="22"/>
  <c r="BU25" i="22" s="1"/>
  <c r="BW30" i="22"/>
  <c r="BX30" i="22"/>
  <c r="BW42" i="20"/>
  <c r="BY32" i="19"/>
  <c r="BU32" i="19" s="1"/>
  <c r="BY23" i="19"/>
  <c r="BU23" i="19" s="1"/>
  <c r="BY18" i="19"/>
  <c r="BU18" i="19" s="1"/>
  <c r="BY28" i="16"/>
  <c r="CG51" i="17"/>
  <c r="CC49" i="16"/>
  <c r="BU45" i="16"/>
  <c r="BY35" i="16"/>
  <c r="BY29" i="22"/>
  <c r="BY15" i="22"/>
  <c r="BU15" i="22" s="1"/>
  <c r="BY21" i="22"/>
  <c r="BU21" i="22" s="1"/>
  <c r="BY34" i="17"/>
  <c r="BU34" i="17" s="1"/>
  <c r="BU35" i="16"/>
  <c r="BY45" i="16"/>
  <c r="BY50" i="17"/>
  <c r="BY39" i="17"/>
  <c r="BU39" i="17" s="1"/>
  <c r="BY22" i="17"/>
  <c r="BU22" i="17" s="1"/>
  <c r="BY26" i="17"/>
  <c r="BU26" i="17" s="1"/>
  <c r="N39" i="17"/>
  <c r="AW39" i="17"/>
  <c r="BY30" i="22" l="1"/>
  <c r="AY3" i="22" s="1"/>
  <c r="BM3" i="22" s="1"/>
  <c r="BU29" i="22"/>
  <c r="BU30" i="22" s="1"/>
  <c r="BU50" i="17"/>
  <c r="L25" i="9"/>
  <c r="CB38" i="18"/>
  <c r="J24" i="9" a="1"/>
  <c r="J24" i="9" s="1"/>
  <c r="I24" i="9" a="1"/>
  <c r="I24" i="9" s="1"/>
  <c r="F23" i="9"/>
  <c r="CH23" i="17"/>
  <c r="CH24" i="17"/>
  <c r="CH25" i="17"/>
  <c r="BC1" i="14"/>
  <c r="H11" i="9" a="1"/>
  <c r="H11" i="9" s="1"/>
  <c r="L36" i="9"/>
  <c r="L34" i="9"/>
  <c r="L28" i="9"/>
  <c r="I36" i="9" a="1"/>
  <c r="I36" i="9" s="1"/>
  <c r="J40" i="9" a="1"/>
  <c r="J40" i="9" s="1"/>
  <c r="J36" i="9" a="1"/>
  <c r="J36" i="9" s="1"/>
  <c r="J34" i="9" a="1"/>
  <c r="J34" i="9" s="1"/>
  <c r="J32" i="9" a="1"/>
  <c r="J32" i="9" s="1"/>
  <c r="J31" i="9" a="1"/>
  <c r="J31" i="9" s="1"/>
  <c r="J30" i="9" a="1"/>
  <c r="J30" i="9" s="1"/>
  <c r="J29" i="9" a="1"/>
  <c r="J29" i="9" s="1"/>
  <c r="J28" i="9" a="1"/>
  <c r="J28" i="9" s="1"/>
  <c r="J27" i="9" a="1"/>
  <c r="J27" i="9" s="1"/>
  <c r="J26" i="9" a="1"/>
  <c r="J26" i="9" s="1"/>
  <c r="J25" i="9" a="1"/>
  <c r="J25" i="9" s="1"/>
  <c r="H41" i="9" a="1"/>
  <c r="H41" i="9" s="1"/>
  <c r="H40" i="9" a="1"/>
  <c r="H40" i="9" s="1"/>
  <c r="H39" i="9" a="1"/>
  <c r="H39" i="9" s="1"/>
  <c r="H38" i="9" a="1"/>
  <c r="H38" i="9" s="1"/>
  <c r="H37" i="9" a="1"/>
  <c r="H37" i="9" s="1"/>
  <c r="H36" i="9" a="1"/>
  <c r="H36" i="9" s="1"/>
  <c r="H35" i="9" a="1"/>
  <c r="H35" i="9" s="1"/>
  <c r="H33" i="9" a="1"/>
  <c r="H33" i="9" s="1"/>
  <c r="H32" i="9" a="1"/>
  <c r="H32" i="9" s="1"/>
  <c r="H31" i="9" a="1"/>
  <c r="H31" i="9" s="1"/>
  <c r="H30" i="9" a="1"/>
  <c r="H30" i="9" s="1"/>
  <c r="H29" i="9" a="1"/>
  <c r="H29" i="9" s="1"/>
  <c r="H28" i="9" a="1"/>
  <c r="H28" i="9" s="1"/>
  <c r="H27" i="9" a="1"/>
  <c r="H27" i="9" s="1"/>
  <c r="H26" i="9" a="1"/>
  <c r="H26" i="9" s="1"/>
  <c r="H25" i="9" a="1"/>
  <c r="H25" i="9" s="1"/>
  <c r="L19" i="9"/>
  <c r="L18" i="9"/>
  <c r="L17" i="9"/>
  <c r="L15" i="9"/>
  <c r="L12" i="9"/>
  <c r="L10" i="9"/>
  <c r="L9" i="9"/>
  <c r="J19" i="9" a="1"/>
  <c r="J19" i="9" s="1"/>
  <c r="J18" i="9" a="1"/>
  <c r="J18" i="9" s="1"/>
  <c r="J17" i="9" a="1"/>
  <c r="J17" i="9" s="1"/>
  <c r="J15" i="9" a="1"/>
  <c r="J15" i="9" s="1"/>
  <c r="J14" i="9" a="1"/>
  <c r="J14" i="9" s="1"/>
  <c r="J13" i="9" a="1"/>
  <c r="J13" i="9" s="1"/>
  <c r="J12" i="9" a="1"/>
  <c r="J12" i="9" s="1"/>
  <c r="J8" i="9" a="1"/>
  <c r="J8" i="9" s="1"/>
  <c r="I23" i="9" a="1"/>
  <c r="I23" i="9" s="1"/>
  <c r="H24" i="9" a="1"/>
  <c r="H24" i="9" s="1"/>
  <c r="H23" i="9" a="1"/>
  <c r="H23" i="9" s="1"/>
  <c r="H22" i="9" a="1"/>
  <c r="H22" i="9" s="1"/>
  <c r="H21" i="9" a="1"/>
  <c r="H21" i="9" s="1"/>
  <c r="H20" i="9" a="1"/>
  <c r="H20" i="9" s="1"/>
  <c r="H19" i="9" a="1"/>
  <c r="H19" i="9" s="1"/>
  <c r="H18" i="9" a="1"/>
  <c r="H18" i="9" s="1"/>
  <c r="H17" i="9" a="1"/>
  <c r="H17" i="9" s="1"/>
  <c r="H16" i="9" a="1"/>
  <c r="H16" i="9" s="1"/>
  <c r="H15" i="9" a="1"/>
  <c r="H15" i="9" s="1"/>
  <c r="H14" i="9" a="1"/>
  <c r="H14" i="9" s="1"/>
  <c r="H13" i="9" a="1"/>
  <c r="H13" i="9" s="1"/>
  <c r="H12" i="9" a="1"/>
  <c r="H12" i="9" s="1"/>
  <c r="H10" i="9" a="1"/>
  <c r="H10" i="9" s="1"/>
  <c r="H9" i="9" a="1"/>
  <c r="H9" i="9" s="1"/>
  <c r="H8" i="9" a="1"/>
  <c r="H8" i="9" s="1"/>
  <c r="J7" i="9" a="1"/>
  <c r="J7" i="9" s="1"/>
  <c r="I8" i="9" a="1"/>
  <c r="I8" i="9" s="1"/>
  <c r="H7" i="9" a="1"/>
  <c r="H7" i="9" s="1"/>
  <c r="BY31" i="22" l="1"/>
  <c r="BY32" i="22" s="1"/>
  <c r="CI30" i="22"/>
  <c r="CE37" i="18"/>
  <c r="K19" i="9"/>
  <c r="K7" i="9"/>
  <c r="K38" i="9"/>
  <c r="K39" i="9"/>
  <c r="K37" i="9"/>
  <c r="K41" i="9"/>
  <c r="K36" i="9"/>
  <c r="K40" i="9"/>
  <c r="K25" i="9"/>
  <c r="K29" i="9"/>
  <c r="K33" i="9"/>
  <c r="K28" i="9"/>
  <c r="K32" i="9"/>
  <c r="K26" i="9"/>
  <c r="K30" i="9"/>
  <c r="K27" i="9"/>
  <c r="K31" i="9"/>
  <c r="K35" i="9"/>
  <c r="J42" i="9"/>
  <c r="K10" i="9"/>
  <c r="K14" i="9"/>
  <c r="K18" i="9"/>
  <c r="K21" i="9"/>
  <c r="K11" i="9"/>
  <c r="K15" i="9"/>
  <c r="K22" i="9"/>
  <c r="K12" i="9"/>
  <c r="K16" i="9"/>
  <c r="K9" i="9"/>
  <c r="K13" i="9"/>
  <c r="K17" i="9"/>
  <c r="K20" i="9"/>
  <c r="I42" i="9"/>
  <c r="K24" i="9"/>
  <c r="K23" i="9"/>
  <c r="K8" i="9"/>
  <c r="CH9" i="17"/>
  <c r="G18" i="9"/>
  <c r="BX10" i="17"/>
  <c r="BY10" i="17" s="1"/>
  <c r="BX11" i="17"/>
  <c r="BY11" i="17" s="1"/>
  <c r="AW12" i="17"/>
  <c r="Q34" i="17"/>
  <c r="E34" i="17" s="1"/>
  <c r="N34" i="17"/>
  <c r="BX25" i="20"/>
  <c r="BY25" i="20" s="1"/>
  <c r="H25" i="20"/>
  <c r="BX32" i="20"/>
  <c r="BY32" i="20" s="1"/>
  <c r="BX31" i="20"/>
  <c r="BY31" i="20" s="1"/>
  <c r="H32" i="20"/>
  <c r="H31" i="20"/>
  <c r="BX29" i="20"/>
  <c r="BY29" i="20" s="1"/>
  <c r="H29" i="20"/>
  <c r="N34" i="20"/>
  <c r="BX28" i="20"/>
  <c r="BY28" i="20" s="1"/>
  <c r="H28" i="20"/>
  <c r="BX27" i="20"/>
  <c r="BY27" i="20" s="1"/>
  <c r="BX26" i="20"/>
  <c r="BY26" i="20" s="1"/>
  <c r="H27" i="20"/>
  <c r="K34" i="20"/>
  <c r="Q34" i="20"/>
  <c r="H26" i="20"/>
  <c r="CB39" i="14" l="1"/>
  <c r="CC39" i="14"/>
  <c r="Q23" i="20"/>
  <c r="E23" i="20" s="1"/>
  <c r="H22" i="16" l="1"/>
  <c r="H23" i="16"/>
  <c r="H24" i="16" l="1"/>
  <c r="E10" i="9"/>
  <c r="D10" i="9"/>
  <c r="D9" i="9"/>
  <c r="C10" i="9" l="1"/>
  <c r="BX23" i="16"/>
  <c r="BY23" i="16" s="1"/>
  <c r="E25" i="9" l="1"/>
  <c r="E28" i="9"/>
  <c r="CC32" i="18"/>
  <c r="CD32" i="18" s="1"/>
  <c r="H31" i="18"/>
  <c r="CC30" i="18" l="1"/>
  <c r="H29" i="18"/>
  <c r="H36" i="18" s="1"/>
  <c r="CC19" i="18"/>
  <c r="CD19" i="18" s="1"/>
  <c r="H19" i="18"/>
  <c r="CC18" i="18"/>
  <c r="CD18" i="18" s="1"/>
  <c r="H18" i="18"/>
  <c r="CC17" i="18"/>
  <c r="CD17" i="18" s="1"/>
  <c r="H17" i="18"/>
  <c r="CC16" i="18"/>
  <c r="CD16" i="18" s="1"/>
  <c r="H16" i="18"/>
  <c r="CC14" i="18"/>
  <c r="CD14" i="18" s="1"/>
  <c r="CC13" i="18"/>
  <c r="CD13" i="18" s="1"/>
  <c r="CC10" i="18"/>
  <c r="CD10" i="18" s="1"/>
  <c r="CC12" i="18"/>
  <c r="CD12" i="18" s="1"/>
  <c r="CD30" i="18" l="1"/>
  <c r="CD37" i="18" s="1"/>
  <c r="BZ37" i="18" s="1"/>
  <c r="CC37" i="18"/>
  <c r="CC9" i="18"/>
  <c r="T37" i="18"/>
  <c r="CD9" i="18" l="1"/>
  <c r="E8" i="9"/>
  <c r="Q12" i="20"/>
  <c r="Q50" i="17"/>
  <c r="E50" i="17" s="1"/>
  <c r="Q12" i="17"/>
  <c r="H16" i="16" l="1"/>
  <c r="BX13" i="16"/>
  <c r="BY13" i="16" s="1"/>
  <c r="BX14" i="16"/>
  <c r="BY14" i="16" s="1"/>
  <c r="BX16" i="16"/>
  <c r="BY16" i="16" s="1"/>
  <c r="BX12" i="16" l="1"/>
  <c r="BX17" i="16" s="1"/>
  <c r="BB25" i="18"/>
  <c r="BB37" i="18" s="1"/>
  <c r="BY12" i="16" l="1"/>
  <c r="BY17" i="16" l="1"/>
  <c r="BU17" i="16"/>
  <c r="CC11" i="18"/>
  <c r="CC23" i="18" l="1"/>
  <c r="CC38" i="18" s="1"/>
  <c r="CD11" i="18"/>
  <c r="CD23" i="18" s="1"/>
  <c r="CD38" i="18" l="1"/>
  <c r="G36" i="9"/>
  <c r="F36" i="9"/>
  <c r="E36" i="9"/>
  <c r="E34" i="9"/>
  <c r="G23" i="9"/>
  <c r="E19" i="9"/>
  <c r="E18" i="9"/>
  <c r="G17" i="9"/>
  <c r="E17" i="9"/>
  <c r="E15" i="9"/>
  <c r="E14" i="9"/>
  <c r="D13" i="9"/>
  <c r="C13" i="9" s="1"/>
  <c r="E12" i="9"/>
  <c r="D12" i="9"/>
  <c r="D11" i="9"/>
  <c r="C11" i="9" s="1"/>
  <c r="E9" i="9"/>
  <c r="C9" i="9" s="1"/>
  <c r="G7" i="9"/>
  <c r="C12" i="9" l="1"/>
  <c r="F42" i="9"/>
  <c r="CC51" i="17" l="1"/>
  <c r="CB51" i="17"/>
  <c r="BX29" i="16" l="1"/>
  <c r="BZ24" i="14"/>
  <c r="CA39" i="14" l="1"/>
  <c r="BY29" i="16"/>
  <c r="BX47" i="16"/>
  <c r="BY47" i="16" s="1"/>
  <c r="BF3" i="14" l="1"/>
  <c r="W39" i="14"/>
  <c r="BX46" i="16"/>
  <c r="BX19" i="16"/>
  <c r="BX21" i="16" s="1"/>
  <c r="BX24" i="20"/>
  <c r="H24" i="20"/>
  <c r="H34" i="20" s="1"/>
  <c r="H10" i="20"/>
  <c r="BX10" i="20"/>
  <c r="BX12" i="20" s="1"/>
  <c r="BW9" i="17"/>
  <c r="BX9" i="17"/>
  <c r="BX12" i="17" s="1"/>
  <c r="H10" i="17"/>
  <c r="H11" i="17"/>
  <c r="H9" i="17"/>
  <c r="H16" i="17"/>
  <c r="H18" i="17" s="1"/>
  <c r="H40" i="16"/>
  <c r="H36" i="16"/>
  <c r="H38" i="16" s="1"/>
  <c r="BX31" i="16"/>
  <c r="BY31" i="16" s="1"/>
  <c r="H47" i="16"/>
  <c r="H46" i="16"/>
  <c r="H30" i="16"/>
  <c r="H31" i="16"/>
  <c r="H19" i="16"/>
  <c r="H21" i="16" s="1"/>
  <c r="H13" i="16"/>
  <c r="H14" i="16"/>
  <c r="H12" i="16"/>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X37" i="14"/>
  <c r="BX38" i="14"/>
  <c r="BW10" i="14"/>
  <c r="H12" i="17" l="1"/>
  <c r="H51" i="17" s="1"/>
  <c r="H48" i="16"/>
  <c r="H17" i="16"/>
  <c r="H32" i="16"/>
  <c r="H23" i="18"/>
  <c r="H37" i="18" s="1"/>
  <c r="BY24" i="20"/>
  <c r="BY34" i="20" s="1"/>
  <c r="BX34" i="20"/>
  <c r="BX42" i="20" s="1"/>
  <c r="BX16" i="17"/>
  <c r="BW12" i="17"/>
  <c r="BW51" i="17" s="1"/>
  <c r="BY9" i="17"/>
  <c r="BY12" i="17" s="1"/>
  <c r="BY46" i="16"/>
  <c r="BY48" i="16" s="1"/>
  <c r="BX48" i="16"/>
  <c r="BX36" i="16"/>
  <c r="BX30" i="16"/>
  <c r="BY19" i="16"/>
  <c r="BY10" i="20"/>
  <c r="BY12" i="20" s="1"/>
  <c r="BX39" i="16"/>
  <c r="BX22" i="16"/>
  <c r="T34" i="20"/>
  <c r="T42" i="20" s="1"/>
  <c r="BY10" i="14"/>
  <c r="H49" i="16" l="1"/>
  <c r="BY42" i="20"/>
  <c r="BY16" i="17"/>
  <c r="BY18" i="17" s="1"/>
  <c r="BY51" i="17" s="1"/>
  <c r="BY52" i="17" s="1"/>
  <c r="BX18" i="17"/>
  <c r="BX51" i="17" s="1"/>
  <c r="BY39" i="16"/>
  <c r="BU40" i="16" s="1"/>
  <c r="BX40" i="16"/>
  <c r="BY36" i="16"/>
  <c r="BY38" i="16" s="1"/>
  <c r="BX38" i="16"/>
  <c r="BY30" i="16"/>
  <c r="BU32" i="16" s="1"/>
  <c r="BX32" i="16"/>
  <c r="BY22" i="16"/>
  <c r="BY24" i="16" s="1"/>
  <c r="BX24" i="16"/>
  <c r="BU21" i="16"/>
  <c r="BY21" i="16"/>
  <c r="Q29" i="22"/>
  <c r="E29" i="22" s="1"/>
  <c r="N29" i="22"/>
  <c r="Q25" i="22"/>
  <c r="N25" i="22"/>
  <c r="D40" i="9" s="1"/>
  <c r="C40" i="9" s="1"/>
  <c r="AZ25" i="22"/>
  <c r="AZ30" i="22" s="1"/>
  <c r="AW25" i="22"/>
  <c r="AW30" i="22" s="1"/>
  <c r="Q21" i="22"/>
  <c r="E21" i="22" s="1"/>
  <c r="N21" i="22"/>
  <c r="D39" i="9" s="1"/>
  <c r="C39" i="9" s="1"/>
  <c r="N15" i="22"/>
  <c r="Q41" i="20"/>
  <c r="E41" i="20" s="1"/>
  <c r="N41" i="20"/>
  <c r="D36" i="9"/>
  <c r="C36" i="9" s="1"/>
  <c r="N23" i="20"/>
  <c r="D35" i="9" s="1"/>
  <c r="C35" i="9" s="1"/>
  <c r="G34" i="9"/>
  <c r="N12" i="20"/>
  <c r="Q18" i="20"/>
  <c r="E18" i="20" s="1"/>
  <c r="N18" i="20"/>
  <c r="N32" i="19"/>
  <c r="D32" i="9" s="1"/>
  <c r="C32" i="9" s="1"/>
  <c r="AW32" i="19"/>
  <c r="N12" i="19"/>
  <c r="D29" i="9" s="1"/>
  <c r="C29" i="9" s="1"/>
  <c r="Q12" i="19"/>
  <c r="AW12" i="19"/>
  <c r="G29" i="9" s="1"/>
  <c r="AW18" i="19"/>
  <c r="G30" i="9" s="1"/>
  <c r="AW23" i="19"/>
  <c r="G31" i="9" s="1"/>
  <c r="Q39" i="19"/>
  <c r="E39" i="19" s="1"/>
  <c r="N39" i="19"/>
  <c r="Q32" i="19"/>
  <c r="Q23" i="19"/>
  <c r="E23" i="19" s="1"/>
  <c r="N23" i="19"/>
  <c r="D31" i="9" s="1"/>
  <c r="C31" i="9" s="1"/>
  <c r="Q18" i="19"/>
  <c r="E18" i="19" s="1"/>
  <c r="N18" i="19"/>
  <c r="D30" i="9" s="1"/>
  <c r="C30" i="9" s="1"/>
  <c r="D25" i="9"/>
  <c r="C25" i="9" s="1"/>
  <c r="Q25" i="18"/>
  <c r="E25" i="18" s="1"/>
  <c r="N25" i="18"/>
  <c r="D26" i="9" s="1"/>
  <c r="C26" i="9" s="1"/>
  <c r="Q28" i="18"/>
  <c r="E28" i="18" s="1"/>
  <c r="N28" i="18"/>
  <c r="D27" i="9" s="1"/>
  <c r="C27" i="9" s="1"/>
  <c r="N36" i="18"/>
  <c r="AY36" i="18"/>
  <c r="G25" i="9"/>
  <c r="N50" i="17"/>
  <c r="Q39" i="17"/>
  <c r="D23" i="9"/>
  <c r="C23" i="9" s="1"/>
  <c r="Q36" i="17"/>
  <c r="E36" i="17" s="1"/>
  <c r="N36" i="17"/>
  <c r="D22" i="9"/>
  <c r="C22" i="9" s="1"/>
  <c r="Q22" i="17"/>
  <c r="E22" i="17" s="1"/>
  <c r="Q26" i="17"/>
  <c r="E26" i="17" s="1"/>
  <c r="N26" i="17"/>
  <c r="D21" i="9" s="1"/>
  <c r="C21" i="9" s="1"/>
  <c r="N22" i="17"/>
  <c r="D20" i="9" s="1"/>
  <c r="C20" i="9" s="1"/>
  <c r="K12" i="17"/>
  <c r="K51" i="17" s="1"/>
  <c r="N12" i="17"/>
  <c r="D14" i="9"/>
  <c r="C14" i="9" s="1"/>
  <c r="D15" i="9"/>
  <c r="C15" i="9" s="1"/>
  <c r="D16" i="9"/>
  <c r="C16" i="9" s="1"/>
  <c r="D8" i="9"/>
  <c r="C8" i="9" s="1"/>
  <c r="E25" i="22" l="1"/>
  <c r="E30" i="22" s="1"/>
  <c r="E39" i="17"/>
  <c r="E32" i="19"/>
  <c r="E12" i="19"/>
  <c r="D38" i="9"/>
  <c r="C38" i="9" s="1"/>
  <c r="N30" i="22"/>
  <c r="N42" i="20"/>
  <c r="D18" i="9"/>
  <c r="C18" i="9" s="1"/>
  <c r="N37" i="18"/>
  <c r="BU38" i="16"/>
  <c r="AY3" i="17"/>
  <c r="BM3" i="17" s="1"/>
  <c r="BY40" i="16"/>
  <c r="BY32" i="16"/>
  <c r="BU24" i="16"/>
  <c r="Q30" i="22"/>
  <c r="Q42" i="20"/>
  <c r="BX49" i="16"/>
  <c r="D17" i="9"/>
  <c r="C17" i="9" s="1"/>
  <c r="D24" i="9"/>
  <c r="C24" i="9" s="1"/>
  <c r="D28" i="9"/>
  <c r="C28" i="9" s="1"/>
  <c r="G28" i="9"/>
  <c r="D33" i="9"/>
  <c r="C33" i="9" s="1"/>
  <c r="N40" i="19"/>
  <c r="Q40" i="19"/>
  <c r="G32" i="9"/>
  <c r="AW40" i="19"/>
  <c r="D37" i="9"/>
  <c r="C37" i="9" s="1"/>
  <c r="G40" i="9"/>
  <c r="D41" i="9"/>
  <c r="C41" i="9" s="1"/>
  <c r="D34" i="9"/>
  <c r="C34" i="9" s="1"/>
  <c r="D7" i="9"/>
  <c r="BY49" i="16" l="1"/>
  <c r="AY3" i="16" s="1"/>
  <c r="BM3" i="16" s="1"/>
  <c r="E40" i="19"/>
  <c r="BY50" i="16" l="1"/>
  <c r="CH22" i="14" l="1"/>
  <c r="CG17" i="14"/>
  <c r="CG15" i="14"/>
  <c r="CG14" i="14"/>
  <c r="BZ9" i="22" l="1"/>
  <c r="CH9" i="20"/>
  <c r="CG9" i="20"/>
  <c r="CG12" i="20" s="1"/>
  <c r="BZ10" i="20"/>
  <c r="CH9" i="19"/>
  <c r="CG9" i="19"/>
  <c r="CG12" i="19" s="1"/>
  <c r="CG40" i="19" s="1"/>
  <c r="BZ9" i="19"/>
  <c r="BX9" i="19"/>
  <c r="BX12" i="19" s="1"/>
  <c r="BX40" i="19" s="1"/>
  <c r="BW9" i="19"/>
  <c r="BW12" i="19" s="1"/>
  <c r="BW40" i="19" s="1"/>
  <c r="BZ9" i="17"/>
  <c r="BZ12" i="17" s="1"/>
  <c r="CG42" i="20" l="1"/>
  <c r="BY9" i="19"/>
  <c r="BY12" i="19" s="1"/>
  <c r="CN12" i="18"/>
  <c r="CN11" i="18"/>
  <c r="CN10" i="18"/>
  <c r="CN9" i="18"/>
  <c r="CM9" i="18"/>
  <c r="CM23" i="18" s="1"/>
  <c r="AY3" i="20" l="1"/>
  <c r="BY43" i="20"/>
  <c r="BY44" i="20"/>
  <c r="BU12" i="19"/>
  <c r="BY40" i="19"/>
  <c r="CM38" i="18"/>
  <c r="CD40" i="18" s="1"/>
  <c r="BA3" i="18" l="1"/>
  <c r="BQ3" i="18" s="1"/>
  <c r="AY3" i="19"/>
  <c r="BM3" i="19" s="1"/>
  <c r="BY41" i="19"/>
  <c r="BY42" i="19"/>
  <c r="CI40" i="19"/>
  <c r="BU40" i="19"/>
  <c r="BZ46" i="16"/>
  <c r="BU48" i="16" s="1"/>
  <c r="BU49" i="16" s="1"/>
  <c r="CH9" i="16" l="1"/>
  <c r="CH20" i="14" l="1"/>
  <c r="CH19" i="14"/>
  <c r="CH18" i="14"/>
  <c r="CH17" i="14"/>
  <c r="CH16" i="14"/>
  <c r="CH15" i="14"/>
  <c r="CH14" i="14"/>
  <c r="CH13" i="14"/>
  <c r="CH12" i="14"/>
  <c r="CH11" i="14"/>
  <c r="CH10" i="14"/>
  <c r="CG20" i="14"/>
  <c r="CG19" i="14"/>
  <c r="CG18" i="14"/>
  <c r="CG16" i="14"/>
  <c r="CG13" i="14"/>
  <c r="CG12" i="14"/>
  <c r="CG11" i="14"/>
  <c r="CG10" i="14"/>
  <c r="CG9" i="14"/>
  <c r="BZ20" i="14"/>
  <c r="BZ19" i="14"/>
  <c r="BZ18" i="14"/>
  <c r="BZ17" i="14"/>
  <c r="BZ16" i="14"/>
  <c r="BZ15" i="14"/>
  <c r="BZ14" i="14"/>
  <c r="BZ13" i="14"/>
  <c r="BZ12" i="14"/>
  <c r="BZ11" i="14"/>
  <c r="BZ22" i="14"/>
  <c r="BZ21" i="14" l="1"/>
  <c r="BZ23" i="14"/>
  <c r="BZ25" i="14"/>
  <c r="BZ26" i="14"/>
  <c r="BZ27" i="14"/>
  <c r="BZ28" i="14"/>
  <c r="BZ29" i="14"/>
  <c r="BZ30" i="14"/>
  <c r="BZ31" i="14"/>
  <c r="BZ32" i="14"/>
  <c r="BZ33" i="14"/>
  <c r="BZ34" i="14"/>
  <c r="BZ35" i="14"/>
  <c r="BZ36" i="14"/>
  <c r="BZ37" i="14"/>
  <c r="BZ38" i="14"/>
  <c r="CG21" i="14" l="1"/>
  <c r="CG40" i="14" s="1"/>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l="1"/>
  <c r="BY15" i="14"/>
  <c r="BY13" i="14" l="1"/>
  <c r="BY11" i="14" l="1"/>
  <c r="BY12" i="14"/>
  <c r="BY38" i="14" l="1"/>
  <c r="BY24" i="14"/>
  <c r="BY16" i="14"/>
  <c r="BY36" i="14"/>
  <c r="BY33" i="14"/>
  <c r="BY29" i="14"/>
  <c r="BY25" i="14"/>
  <c r="BY21" i="14"/>
  <c r="BY17" i="14"/>
  <c r="BY32" i="14"/>
  <c r="BY28" i="14"/>
  <c r="BY20" i="14"/>
  <c r="BY14" i="14"/>
  <c r="BY37" i="14"/>
  <c r="BY35" i="14"/>
  <c r="BY31" i="14"/>
  <c r="BY27" i="14"/>
  <c r="BY23" i="14"/>
  <c r="BY19" i="14"/>
  <c r="BY34" i="14"/>
  <c r="BY30" i="14"/>
  <c r="BY26" i="14"/>
  <c r="BY22" i="14"/>
  <c r="BY18" i="14"/>
  <c r="G15" i="9"/>
  <c r="K12" i="20" l="1"/>
  <c r="K42" i="20" s="1"/>
  <c r="H12" i="20"/>
  <c r="H42" i="20" s="1"/>
  <c r="G14" i="9"/>
  <c r="G13" i="9"/>
  <c r="G12" i="9"/>
  <c r="AW18" i="17"/>
  <c r="AW51" i="17" s="1"/>
  <c r="Q36" i="18"/>
  <c r="E36" i="18" s="1"/>
  <c r="E37" i="18" s="1"/>
  <c r="AY25" i="18"/>
  <c r="G26" i="9" s="1"/>
  <c r="Q18" i="17"/>
  <c r="Q51" i="17" s="1"/>
  <c r="N18" i="17"/>
  <c r="N51" i="17" s="1"/>
  <c r="AY37" i="18" l="1"/>
  <c r="Q37" i="18"/>
  <c r="D19" i="9"/>
  <c r="G19" i="9"/>
  <c r="G42" i="9" s="1"/>
  <c r="D42" i="9" l="1"/>
  <c r="L44" i="9" s="1"/>
  <c r="C19" i="9"/>
  <c r="BC1" i="22"/>
  <c r="BC1" i="20"/>
  <c r="BC1" i="19"/>
  <c r="BG1" i="18"/>
  <c r="BC1" i="17"/>
  <c r="BC1" i="16"/>
  <c r="L7" i="9" l="1"/>
  <c r="L42" i="9" s="1"/>
  <c r="T39" i="14"/>
  <c r="E42" i="9" l="1"/>
  <c r="C42" i="9" s="1"/>
  <c r="L45" i="9" s="1"/>
  <c r="C7" i="9"/>
  <c r="BX9" i="14"/>
  <c r="BY9" i="14" l="1"/>
  <c r="BY39" i="14" s="1"/>
  <c r="BY40" i="14" s="1"/>
  <c r="BX39" i="14"/>
  <c r="AY3" i="14" l="1"/>
  <c r="BM3" i="14" s="1"/>
  <c r="CI41" i="14"/>
  <c r="W17" i="16"/>
  <c r="W48" i="16"/>
  <c r="E48" i="16" s="1"/>
  <c r="AY5" i="14" l="1"/>
  <c r="BA5" i="18" s="1"/>
  <c r="E17" i="16"/>
  <c r="W24" i="16"/>
  <c r="E24" i="16" s="1"/>
  <c r="W21" i="16"/>
  <c r="E21" i="16" s="1"/>
  <c r="E32" i="16"/>
  <c r="AY5" i="19" l="1"/>
  <c r="AY5" i="16"/>
  <c r="AY5" i="17"/>
  <c r="AY5" i="22"/>
  <c r="AY5" i="20"/>
  <c r="W49" i="16"/>
  <c r="E40" i="16"/>
  <c r="E49" i="16" s="1"/>
  <c r="CI49" i="16"/>
  <c r="BU12" i="17"/>
  <c r="E12" i="17"/>
  <c r="BU18" i="17" l="1"/>
  <c r="BU51" i="17" s="1"/>
  <c r="CI51" i="17"/>
  <c r="W18" i="17"/>
  <c r="W51" i="17" s="1"/>
  <c r="E18" i="17" l="1"/>
  <c r="E51" i="17" s="1"/>
  <c r="BZ25" i="18"/>
  <c r="T25" i="18"/>
  <c r="BZ23" i="18" l="1"/>
  <c r="BZ38" i="18" l="1"/>
  <c r="T28" i="18"/>
  <c r="CO38" i="18" l="1"/>
  <c r="BU12" i="20"/>
  <c r="W12" i="20"/>
  <c r="E12" i="20" s="1"/>
  <c r="H34" i="9" s="1" a="1"/>
  <c r="H34" i="9" s="1"/>
  <c r="K34" i="9" l="1"/>
  <c r="K42" i="9" s="1"/>
  <c r="H42" i="9"/>
  <c r="BU34" i="20"/>
  <c r="BU42" i="20" s="1"/>
  <c r="W34" i="20"/>
  <c r="W42" i="20" s="1"/>
  <c r="CA42" i="20"/>
  <c r="CI42" i="20" l="1"/>
  <c r="BF3" i="20"/>
  <c r="E34" i="20"/>
  <c r="E42" i="20" s="1"/>
  <c r="BF5" i="14" l="1"/>
  <c r="BI5" i="18" s="1"/>
  <c r="BM3" i="20"/>
  <c r="BF5" i="22" l="1"/>
  <c r="BF5" i="19"/>
  <c r="BF5" i="20"/>
  <c r="BF5" i="17"/>
  <c r="BF5" i="16"/>
  <c r="BM5" i="14"/>
  <c r="BQ5" i="18" s="1"/>
  <c r="BM5" i="22" l="1"/>
  <c r="BM5" i="19"/>
  <c r="BM5" i="17"/>
  <c r="BM5" i="20"/>
  <c r="BM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orikomi09</author>
  </authors>
  <commentList>
    <comment ref="K2" authorId="0" shapeId="0" xr:uid="{00000000-0006-0000-0D00-000001000000}">
      <text>
        <r>
          <rPr>
            <b/>
            <sz val="9"/>
            <color indexed="81"/>
            <rFont val="ＭＳ Ｐゴシック"/>
            <family val="3"/>
            <charset val="128"/>
          </rPr>
          <t>202007092　のように日付の後ろに2か4を続けて入力してください。</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<sst xmlns="http://schemas.openxmlformats.org/spreadsheetml/2006/main" count="4497" uniqueCount="1835">
  <si>
    <t>スポンサー名</t>
    <rPh sb="5" eb="6">
      <t>メイ</t>
    </rPh>
    <phoneticPr fontId="3"/>
  </si>
  <si>
    <t>折込日</t>
    <rPh sb="0" eb="2">
      <t>オリコミ</t>
    </rPh>
    <rPh sb="2" eb="3">
      <t>ビ</t>
    </rPh>
    <phoneticPr fontId="3"/>
  </si>
  <si>
    <t>ご請求先名</t>
    <rPh sb="1" eb="3">
      <t>セイキュウ</t>
    </rPh>
    <rPh sb="3" eb="4">
      <t>サキ</t>
    </rPh>
    <rPh sb="4" eb="5">
      <t>メイ</t>
    </rPh>
    <phoneticPr fontId="3"/>
  </si>
  <si>
    <t>中央紙</t>
    <rPh sb="0" eb="3">
      <t>チュウオウシ</t>
    </rPh>
    <phoneticPr fontId="3"/>
  </si>
  <si>
    <t>販売店名</t>
    <rPh sb="0" eb="3">
      <t>ハンバイテン</t>
    </rPh>
    <rPh sb="3" eb="4">
      <t>メイ</t>
    </rPh>
    <phoneticPr fontId="3"/>
  </si>
  <si>
    <t>取扱い紙</t>
    <rPh sb="0" eb="2">
      <t>トリアツカ</t>
    </rPh>
    <rPh sb="3" eb="4">
      <t>カミ</t>
    </rPh>
    <phoneticPr fontId="3"/>
  </si>
  <si>
    <t>部数</t>
    <rPh sb="0" eb="2">
      <t>ブスウ</t>
    </rPh>
    <phoneticPr fontId="3"/>
  </si>
  <si>
    <t>配布数</t>
    <rPh sb="0" eb="2">
      <t>ハイフ</t>
    </rPh>
    <rPh sb="2" eb="3">
      <t>スウ</t>
    </rPh>
    <phoneticPr fontId="3"/>
  </si>
  <si>
    <t>新マ日</t>
    <rPh sb="0" eb="1">
      <t>シン</t>
    </rPh>
    <rPh sb="2" eb="3">
      <t>ヒ</t>
    </rPh>
    <phoneticPr fontId="3"/>
  </si>
  <si>
    <t>とやの</t>
  </si>
  <si>
    <t>ア</t>
  </si>
  <si>
    <t>小計</t>
    <rPh sb="0" eb="2">
      <t>ショウケイ</t>
    </rPh>
    <phoneticPr fontId="3"/>
  </si>
  <si>
    <t>新アマ日</t>
    <rPh sb="0" eb="1">
      <t>シン</t>
    </rPh>
    <rPh sb="3" eb="4">
      <t>ヒ</t>
    </rPh>
    <phoneticPr fontId="3"/>
  </si>
  <si>
    <t>アガノ</t>
  </si>
  <si>
    <t>合</t>
    <rPh sb="0" eb="1">
      <t>ゴウ</t>
    </rPh>
    <phoneticPr fontId="3"/>
  </si>
  <si>
    <t>村上</t>
    <rPh sb="0" eb="2">
      <t>ムラカミ</t>
    </rPh>
    <phoneticPr fontId="3"/>
  </si>
  <si>
    <t>岩船</t>
    <rPh sb="0" eb="2">
      <t>イワフネ</t>
    </rPh>
    <phoneticPr fontId="3"/>
  </si>
  <si>
    <t>越後早川</t>
    <rPh sb="0" eb="2">
      <t>エチゴ</t>
    </rPh>
    <rPh sb="2" eb="4">
      <t>ハヤカワ</t>
    </rPh>
    <phoneticPr fontId="3"/>
  </si>
  <si>
    <t>坂町</t>
    <rPh sb="0" eb="2">
      <t>サカマチ</t>
    </rPh>
    <phoneticPr fontId="3"/>
  </si>
  <si>
    <t>府屋</t>
    <rPh sb="0" eb="1">
      <t>フ</t>
    </rPh>
    <rPh sb="1" eb="2">
      <t>ヤ</t>
    </rPh>
    <phoneticPr fontId="3"/>
  </si>
  <si>
    <t>岩船郡</t>
    <rPh sb="0" eb="2">
      <t>イワフネ</t>
    </rPh>
    <rPh sb="2" eb="3">
      <t>グン</t>
    </rPh>
    <phoneticPr fontId="3"/>
  </si>
  <si>
    <t>関川</t>
    <rPh sb="0" eb="2">
      <t>セキカワ</t>
    </rPh>
    <phoneticPr fontId="3"/>
  </si>
  <si>
    <t>新発田市</t>
    <rPh sb="0" eb="4">
      <t>シバタシ</t>
    </rPh>
    <phoneticPr fontId="3"/>
  </si>
  <si>
    <t>新発田西</t>
    <rPh sb="0" eb="3">
      <t>シバタ</t>
    </rPh>
    <rPh sb="3" eb="4">
      <t>ニシ</t>
    </rPh>
    <phoneticPr fontId="3"/>
  </si>
  <si>
    <t>新発田</t>
    <rPh sb="0" eb="3">
      <t>シバタ</t>
    </rPh>
    <phoneticPr fontId="3"/>
  </si>
  <si>
    <t>新発田東</t>
    <rPh sb="0" eb="3">
      <t>シバタ</t>
    </rPh>
    <rPh sb="3" eb="4">
      <t>ヒガシ</t>
    </rPh>
    <phoneticPr fontId="3"/>
  </si>
  <si>
    <t>月岡</t>
    <rPh sb="0" eb="2">
      <t>ツキオカ</t>
    </rPh>
    <phoneticPr fontId="3"/>
  </si>
  <si>
    <t>中条東</t>
    <rPh sb="0" eb="2">
      <t>ナカジョウ</t>
    </rPh>
    <rPh sb="2" eb="3">
      <t>ヒガシ</t>
    </rPh>
    <phoneticPr fontId="3"/>
  </si>
  <si>
    <t>中条</t>
    <rPh sb="0" eb="2">
      <t>ナカジョウ</t>
    </rPh>
    <phoneticPr fontId="3"/>
  </si>
  <si>
    <t>ヨ</t>
    <phoneticPr fontId="3"/>
  </si>
  <si>
    <t>西中条</t>
    <rPh sb="0" eb="1">
      <t>ニシ</t>
    </rPh>
    <rPh sb="1" eb="3">
      <t>ナカジョウ</t>
    </rPh>
    <phoneticPr fontId="3"/>
  </si>
  <si>
    <t>黒川</t>
    <rPh sb="0" eb="2">
      <t>クロカワ</t>
    </rPh>
    <phoneticPr fontId="3"/>
  </si>
  <si>
    <t>水原</t>
    <rPh sb="0" eb="2">
      <t>スイバラ</t>
    </rPh>
    <phoneticPr fontId="3"/>
  </si>
  <si>
    <t>保田</t>
    <rPh sb="0" eb="2">
      <t>ヤスダ</t>
    </rPh>
    <phoneticPr fontId="3"/>
  </si>
  <si>
    <t>弥彦</t>
    <rPh sb="0" eb="2">
      <t>ヤヒコ</t>
    </rPh>
    <phoneticPr fontId="3"/>
  </si>
  <si>
    <t>三条北</t>
    <rPh sb="0" eb="2">
      <t>サンジョウ</t>
    </rPh>
    <rPh sb="2" eb="3">
      <t>キタ</t>
    </rPh>
    <phoneticPr fontId="3"/>
  </si>
  <si>
    <t>新マサ日</t>
    <rPh sb="0" eb="1">
      <t>シン</t>
    </rPh>
    <rPh sb="3" eb="4">
      <t>ヒ</t>
    </rPh>
    <phoneticPr fontId="3"/>
  </si>
  <si>
    <t>三条</t>
    <rPh sb="0" eb="2">
      <t>サンジョウ</t>
    </rPh>
    <phoneticPr fontId="3"/>
  </si>
  <si>
    <t>三条南</t>
    <rPh sb="0" eb="2">
      <t>サンジョウ</t>
    </rPh>
    <rPh sb="2" eb="3">
      <t>ミナミ</t>
    </rPh>
    <phoneticPr fontId="3"/>
  </si>
  <si>
    <t>ア</t>
    <phoneticPr fontId="3"/>
  </si>
  <si>
    <t>下田</t>
    <rPh sb="0" eb="2">
      <t>シタダ</t>
    </rPh>
    <phoneticPr fontId="3"/>
  </si>
  <si>
    <t>栄吉田</t>
    <rPh sb="0" eb="1">
      <t>サカエ</t>
    </rPh>
    <rPh sb="1" eb="3">
      <t>ヨシダ</t>
    </rPh>
    <phoneticPr fontId="3"/>
  </si>
  <si>
    <t>帯織</t>
    <rPh sb="0" eb="2">
      <t>オビオリ</t>
    </rPh>
    <phoneticPr fontId="3"/>
  </si>
  <si>
    <t>燕</t>
    <rPh sb="0" eb="1">
      <t>ツバメ</t>
    </rPh>
    <phoneticPr fontId="3"/>
  </si>
  <si>
    <t>燕南</t>
    <rPh sb="0" eb="1">
      <t>ツバメ</t>
    </rPh>
    <rPh sb="1" eb="2">
      <t>ミナミ</t>
    </rPh>
    <phoneticPr fontId="3"/>
  </si>
  <si>
    <t>分水</t>
    <rPh sb="0" eb="2">
      <t>ブンスイ</t>
    </rPh>
    <phoneticPr fontId="3"/>
  </si>
  <si>
    <t>吉田</t>
    <rPh sb="0" eb="2">
      <t>ヨシダ</t>
    </rPh>
    <phoneticPr fontId="3"/>
  </si>
  <si>
    <t>加茂</t>
    <rPh sb="0" eb="2">
      <t>カモ</t>
    </rPh>
    <phoneticPr fontId="3"/>
  </si>
  <si>
    <t>村松</t>
    <rPh sb="0" eb="2">
      <t>ムラマツ</t>
    </rPh>
    <phoneticPr fontId="3"/>
  </si>
  <si>
    <t>アサ</t>
    <phoneticPr fontId="3"/>
  </si>
  <si>
    <t>五泉</t>
    <rPh sb="0" eb="2">
      <t>ゴセン</t>
    </rPh>
    <phoneticPr fontId="3"/>
  </si>
  <si>
    <t>小国</t>
    <rPh sb="0" eb="2">
      <t>オグニ</t>
    </rPh>
    <phoneticPr fontId="3"/>
  </si>
  <si>
    <t>両津</t>
    <rPh sb="0" eb="2">
      <t>リョウツ</t>
    </rPh>
    <phoneticPr fontId="3"/>
  </si>
  <si>
    <t>吉井</t>
    <rPh sb="0" eb="2">
      <t>ヨシイ</t>
    </rPh>
    <phoneticPr fontId="3"/>
  </si>
  <si>
    <t>佐和田</t>
    <rPh sb="0" eb="2">
      <t>サワ</t>
    </rPh>
    <rPh sb="2" eb="3">
      <t>タ</t>
    </rPh>
    <phoneticPr fontId="3"/>
  </si>
  <si>
    <t>ヨサ</t>
    <phoneticPr fontId="3"/>
  </si>
  <si>
    <t>真野</t>
    <rPh sb="0" eb="2">
      <t>マノ</t>
    </rPh>
    <phoneticPr fontId="3"/>
  </si>
  <si>
    <t>新サ</t>
    <rPh sb="0" eb="1">
      <t>シン</t>
    </rPh>
    <phoneticPr fontId="3"/>
  </si>
  <si>
    <t>沢根</t>
    <rPh sb="0" eb="1">
      <t>サワ</t>
    </rPh>
    <rPh sb="1" eb="2">
      <t>ネ</t>
    </rPh>
    <phoneticPr fontId="3"/>
  </si>
  <si>
    <t>新穂</t>
    <rPh sb="0" eb="1">
      <t>シン</t>
    </rPh>
    <rPh sb="1" eb="2">
      <t>ホ</t>
    </rPh>
    <phoneticPr fontId="3"/>
  </si>
  <si>
    <t>相川</t>
    <rPh sb="0" eb="2">
      <t>アイカワ</t>
    </rPh>
    <phoneticPr fontId="3"/>
  </si>
  <si>
    <t>小木</t>
    <rPh sb="0" eb="2">
      <t>オギ</t>
    </rPh>
    <phoneticPr fontId="3"/>
  </si>
  <si>
    <t>畑野</t>
    <rPh sb="0" eb="2">
      <t>ハタノ</t>
    </rPh>
    <phoneticPr fontId="3"/>
  </si>
  <si>
    <t>新</t>
    <rPh sb="0" eb="1">
      <t>シン</t>
    </rPh>
    <phoneticPr fontId="3"/>
  </si>
  <si>
    <t>アマヨサ日</t>
    <rPh sb="4" eb="5">
      <t>ヒ</t>
    </rPh>
    <phoneticPr fontId="3"/>
  </si>
  <si>
    <t>金井</t>
    <rPh sb="0" eb="2">
      <t>カナイ</t>
    </rPh>
    <phoneticPr fontId="3"/>
  </si>
  <si>
    <t>羽茂</t>
    <rPh sb="0" eb="2">
      <t>ハモチ</t>
    </rPh>
    <phoneticPr fontId="3"/>
  </si>
  <si>
    <t>赤泊</t>
    <rPh sb="0" eb="1">
      <t>アカ</t>
    </rPh>
    <rPh sb="1" eb="2">
      <t>トマリ</t>
    </rPh>
    <phoneticPr fontId="3"/>
  </si>
  <si>
    <t>多田</t>
    <rPh sb="0" eb="2">
      <t>タダ</t>
    </rPh>
    <phoneticPr fontId="3"/>
  </si>
  <si>
    <t>アマサ日</t>
    <rPh sb="3" eb="4">
      <t>ヒ</t>
    </rPh>
    <phoneticPr fontId="3"/>
  </si>
  <si>
    <t>上越地区</t>
    <rPh sb="0" eb="2">
      <t>ジョウエツ</t>
    </rPh>
    <rPh sb="2" eb="4">
      <t>チク</t>
    </rPh>
    <phoneticPr fontId="3"/>
  </si>
  <si>
    <t>下越・佐渡地区</t>
    <rPh sb="0" eb="2">
      <t>カエツ</t>
    </rPh>
    <rPh sb="3" eb="5">
      <t>サド</t>
    </rPh>
    <rPh sb="5" eb="7">
      <t>チク</t>
    </rPh>
    <phoneticPr fontId="3"/>
  </si>
  <si>
    <t>中越地区</t>
    <rPh sb="0" eb="2">
      <t>チュウエツ</t>
    </rPh>
    <rPh sb="2" eb="4">
      <t>チク</t>
    </rPh>
    <phoneticPr fontId="3"/>
  </si>
  <si>
    <t>※山形県の販売店の折込部数は新潟県の折込部数の合計値に含まれておりません。</t>
    <rPh sb="1" eb="3">
      <t>ヤマガタ</t>
    </rPh>
    <rPh sb="3" eb="4">
      <t>ケン</t>
    </rPh>
    <rPh sb="5" eb="8">
      <t>ハンバイテン</t>
    </rPh>
    <rPh sb="9" eb="11">
      <t>オリコミ</t>
    </rPh>
    <rPh sb="11" eb="13">
      <t>ブスウ</t>
    </rPh>
    <rPh sb="14" eb="17">
      <t>ニイガタケン</t>
    </rPh>
    <rPh sb="18" eb="20">
      <t>オリコミ</t>
    </rPh>
    <rPh sb="20" eb="22">
      <t>ブスウ</t>
    </rPh>
    <rPh sb="23" eb="26">
      <t>ゴウケイチ</t>
    </rPh>
    <rPh sb="27" eb="28">
      <t>フク</t>
    </rPh>
    <phoneticPr fontId="3"/>
  </si>
  <si>
    <t>※新潟日報の販売店が扱う主要日刊紙は、新潟日報の折込部数に包含します。</t>
    <rPh sb="1" eb="3">
      <t>ニイガタ</t>
    </rPh>
    <rPh sb="3" eb="5">
      <t>ニッポウ</t>
    </rPh>
    <rPh sb="6" eb="9">
      <t>ハンバイテン</t>
    </rPh>
    <rPh sb="10" eb="11">
      <t>アツカ</t>
    </rPh>
    <rPh sb="12" eb="14">
      <t>シュヨウ</t>
    </rPh>
    <rPh sb="14" eb="17">
      <t>ニッカンシ</t>
    </rPh>
    <rPh sb="19" eb="21">
      <t>ニイガタ</t>
    </rPh>
    <rPh sb="21" eb="23">
      <t>ニッポウ</t>
    </rPh>
    <rPh sb="24" eb="26">
      <t>オリコミ</t>
    </rPh>
    <rPh sb="26" eb="28">
      <t>ブスウ</t>
    </rPh>
    <rPh sb="29" eb="31">
      <t>ホウガン</t>
    </rPh>
    <phoneticPr fontId="3"/>
  </si>
  <si>
    <t>アヨサ</t>
  </si>
  <si>
    <t>万代</t>
    <rPh sb="0" eb="2">
      <t>バンダイ</t>
    </rPh>
    <phoneticPr fontId="4"/>
  </si>
  <si>
    <t>駅南</t>
    <rPh sb="0" eb="2">
      <t>エキナン</t>
    </rPh>
    <phoneticPr fontId="4"/>
  </si>
  <si>
    <t>木戸</t>
    <rPh sb="0" eb="2">
      <t>キド</t>
    </rPh>
    <phoneticPr fontId="4"/>
  </si>
  <si>
    <t>石山東</t>
    <rPh sb="0" eb="2">
      <t>イシヤマ</t>
    </rPh>
    <rPh sb="2" eb="3">
      <t>ヒガシ</t>
    </rPh>
    <phoneticPr fontId="4"/>
  </si>
  <si>
    <t>山ノ下</t>
    <rPh sb="0" eb="1">
      <t>ヤマ</t>
    </rPh>
    <rPh sb="2" eb="3">
      <t>シタ</t>
    </rPh>
    <phoneticPr fontId="4"/>
  </si>
  <si>
    <t>物見山</t>
    <rPh sb="0" eb="1">
      <t>モノ</t>
    </rPh>
    <rPh sb="1" eb="2">
      <t>ミ</t>
    </rPh>
    <rPh sb="2" eb="3">
      <t>ヤマ</t>
    </rPh>
    <phoneticPr fontId="4"/>
  </si>
  <si>
    <t>上所</t>
    <rPh sb="0" eb="1">
      <t>ウエ</t>
    </rPh>
    <rPh sb="1" eb="2">
      <t>トコロ</t>
    </rPh>
    <phoneticPr fontId="4"/>
  </si>
  <si>
    <t>県庁前</t>
    <rPh sb="0" eb="2">
      <t>ケンチョウ</t>
    </rPh>
    <rPh sb="2" eb="3">
      <t>マエ</t>
    </rPh>
    <phoneticPr fontId="4"/>
  </si>
  <si>
    <t>女池</t>
    <rPh sb="0" eb="1">
      <t>オンナ</t>
    </rPh>
    <rPh sb="1" eb="2">
      <t>イケ</t>
    </rPh>
    <phoneticPr fontId="4"/>
  </si>
  <si>
    <t>愛宕</t>
    <rPh sb="0" eb="2">
      <t>アタゴ</t>
    </rPh>
    <phoneticPr fontId="4"/>
  </si>
  <si>
    <t>河渡</t>
    <rPh sb="0" eb="1">
      <t>カワ</t>
    </rPh>
    <rPh sb="1" eb="2">
      <t>ワタナベ</t>
    </rPh>
    <phoneticPr fontId="4"/>
  </si>
  <si>
    <t>牡丹山</t>
    <rPh sb="0" eb="2">
      <t>ボタン</t>
    </rPh>
    <rPh sb="2" eb="3">
      <t>ヤマ</t>
    </rPh>
    <phoneticPr fontId="4"/>
  </si>
  <si>
    <t>大形</t>
    <rPh sb="0" eb="2">
      <t>オオガタ</t>
    </rPh>
    <phoneticPr fontId="4"/>
  </si>
  <si>
    <t>新潟南</t>
    <rPh sb="0" eb="2">
      <t>ニイガタ</t>
    </rPh>
    <rPh sb="2" eb="3">
      <t>ミナミ</t>
    </rPh>
    <phoneticPr fontId="4"/>
  </si>
  <si>
    <t>姥ケ山</t>
    <rPh sb="0" eb="1">
      <t>ウバ</t>
    </rPh>
    <rPh sb="2" eb="3">
      <t>ヤマ</t>
    </rPh>
    <phoneticPr fontId="4"/>
  </si>
  <si>
    <t>山二ツ</t>
    <rPh sb="0" eb="1">
      <t>ヤマ</t>
    </rPh>
    <rPh sb="1" eb="2">
      <t>ニ</t>
    </rPh>
    <phoneticPr fontId="4"/>
  </si>
  <si>
    <t>亀田西</t>
    <rPh sb="0" eb="2">
      <t>カメダ</t>
    </rPh>
    <rPh sb="2" eb="3">
      <t>ニシ</t>
    </rPh>
    <phoneticPr fontId="4"/>
  </si>
  <si>
    <t>亀田</t>
    <rPh sb="0" eb="2">
      <t>カメダ</t>
    </rPh>
    <phoneticPr fontId="4"/>
  </si>
  <si>
    <t>横越</t>
    <rPh sb="0" eb="2">
      <t>ヨコゴシ</t>
    </rPh>
    <phoneticPr fontId="4"/>
  </si>
  <si>
    <t>有明</t>
    <rPh sb="0" eb="2">
      <t>アリアケ</t>
    </rPh>
    <phoneticPr fontId="4"/>
  </si>
  <si>
    <t>小針</t>
    <rPh sb="0" eb="2">
      <t>コバリ</t>
    </rPh>
    <phoneticPr fontId="4"/>
  </si>
  <si>
    <t>中通</t>
    <rPh sb="0" eb="1">
      <t>ナカ</t>
    </rPh>
    <rPh sb="1" eb="2">
      <t>ツウ</t>
    </rPh>
    <phoneticPr fontId="4"/>
  </si>
  <si>
    <t>本町</t>
    <rPh sb="0" eb="2">
      <t>ホンチョウ</t>
    </rPh>
    <phoneticPr fontId="4"/>
  </si>
  <si>
    <t>中央</t>
    <rPh sb="0" eb="2">
      <t>チュウオウ</t>
    </rPh>
    <phoneticPr fontId="4"/>
  </si>
  <si>
    <t>真砂</t>
    <rPh sb="0" eb="2">
      <t>マサゴ</t>
    </rPh>
    <phoneticPr fontId="4"/>
  </si>
  <si>
    <t>寺尾</t>
    <rPh sb="0" eb="2">
      <t>テラオ</t>
    </rPh>
    <phoneticPr fontId="4"/>
  </si>
  <si>
    <t>新大前</t>
    <rPh sb="0" eb="1">
      <t>シン</t>
    </rPh>
    <rPh sb="1" eb="2">
      <t>ダイ</t>
    </rPh>
    <rPh sb="2" eb="3">
      <t>マエ</t>
    </rPh>
    <phoneticPr fontId="4"/>
  </si>
  <si>
    <t>内野</t>
    <rPh sb="0" eb="2">
      <t>ウチノ</t>
    </rPh>
    <phoneticPr fontId="4"/>
  </si>
  <si>
    <t>西内野</t>
    <rPh sb="0" eb="1">
      <t>ニシ</t>
    </rPh>
    <rPh sb="1" eb="3">
      <t>ウチノ</t>
    </rPh>
    <phoneticPr fontId="4"/>
  </si>
  <si>
    <t>上坂井</t>
    <rPh sb="0" eb="1">
      <t>ウエ</t>
    </rPh>
    <rPh sb="1" eb="3">
      <t>サカイ</t>
    </rPh>
    <phoneticPr fontId="4"/>
  </si>
  <si>
    <t>小新</t>
    <rPh sb="0" eb="1">
      <t>コ</t>
    </rPh>
    <rPh sb="1" eb="2">
      <t>シン</t>
    </rPh>
    <phoneticPr fontId="4"/>
  </si>
  <si>
    <t>寺地</t>
    <rPh sb="0" eb="1">
      <t>テラ</t>
    </rPh>
    <rPh sb="1" eb="2">
      <t>チ</t>
    </rPh>
    <phoneticPr fontId="4"/>
  </si>
  <si>
    <t>黒埼</t>
    <rPh sb="0" eb="1">
      <t>クロ</t>
    </rPh>
    <rPh sb="1" eb="2">
      <t>サキ</t>
    </rPh>
    <phoneticPr fontId="4"/>
  </si>
  <si>
    <t>黒埼南</t>
    <rPh sb="0" eb="2">
      <t>クロサキ</t>
    </rPh>
    <rPh sb="2" eb="3">
      <t>ミナミ</t>
    </rPh>
    <phoneticPr fontId="4"/>
  </si>
  <si>
    <t>小新黒埼</t>
    <rPh sb="0" eb="2">
      <t>コシン</t>
    </rPh>
    <rPh sb="2" eb="4">
      <t>クロサキ</t>
    </rPh>
    <phoneticPr fontId="4"/>
  </si>
  <si>
    <t>山木戸</t>
    <rPh sb="0" eb="1">
      <t>ヤマ</t>
    </rPh>
    <rPh sb="1" eb="3">
      <t>キド</t>
    </rPh>
    <phoneticPr fontId="4"/>
  </si>
  <si>
    <t>松浜</t>
    <rPh sb="0" eb="1">
      <t>マツ</t>
    </rPh>
    <rPh sb="1" eb="2">
      <t>ハマ</t>
    </rPh>
    <phoneticPr fontId="4"/>
  </si>
  <si>
    <t>ヨサ日</t>
    <rPh sb="2" eb="3">
      <t>ニチ</t>
    </rPh>
    <phoneticPr fontId="4"/>
  </si>
  <si>
    <t>新アマ日</t>
    <rPh sb="0" eb="1">
      <t>シン</t>
    </rPh>
    <rPh sb="3" eb="4">
      <t>ニチ</t>
    </rPh>
    <phoneticPr fontId="2"/>
  </si>
  <si>
    <t>合</t>
    <rPh sb="0" eb="1">
      <t>ゴウ</t>
    </rPh>
    <phoneticPr fontId="2"/>
  </si>
  <si>
    <t>チラシ内容・タイトル詳細</t>
    <rPh sb="3" eb="5">
      <t>ナイヨウ</t>
    </rPh>
    <rPh sb="10" eb="12">
      <t>ショウサイ</t>
    </rPh>
    <phoneticPr fontId="3"/>
  </si>
  <si>
    <t>配布数</t>
    <rPh sb="0" eb="2">
      <t>ハイフ</t>
    </rPh>
    <rPh sb="2" eb="3">
      <t>スウ</t>
    </rPh>
    <phoneticPr fontId="2"/>
  </si>
  <si>
    <t>ヨサ</t>
  </si>
  <si>
    <t>ヨ</t>
  </si>
  <si>
    <t>ヨア</t>
  </si>
  <si>
    <t>くるみる数</t>
    <rPh sb="4" eb="5">
      <t>スウ</t>
    </rPh>
    <phoneticPr fontId="3"/>
  </si>
  <si>
    <t>朝刊扱数</t>
    <rPh sb="0" eb="2">
      <t>チョウカン</t>
    </rPh>
    <rPh sb="2" eb="3">
      <t>アツカ</t>
    </rPh>
    <rPh sb="3" eb="4">
      <t>スウ</t>
    </rPh>
    <phoneticPr fontId="3"/>
  </si>
  <si>
    <t>新潟日報　</t>
    <rPh sb="0" eb="2">
      <t>ニイガタ</t>
    </rPh>
    <rPh sb="2" eb="4">
      <t>ニッポウ</t>
    </rPh>
    <phoneticPr fontId="2"/>
  </si>
  <si>
    <t>合</t>
    <phoneticPr fontId="3"/>
  </si>
  <si>
    <t>粟生津</t>
    <rPh sb="0" eb="3">
      <t>アオウヅ</t>
    </rPh>
    <phoneticPr fontId="3"/>
  </si>
  <si>
    <t>巻</t>
    <rPh sb="0" eb="1">
      <t>マキ</t>
    </rPh>
    <phoneticPr fontId="3"/>
  </si>
  <si>
    <t>岩室</t>
    <rPh sb="0" eb="2">
      <t>イワムロ</t>
    </rPh>
    <phoneticPr fontId="3"/>
  </si>
  <si>
    <t>西川</t>
    <rPh sb="0" eb="2">
      <t>ニシカワ</t>
    </rPh>
    <phoneticPr fontId="3"/>
  </si>
  <si>
    <t>中之口</t>
    <rPh sb="0" eb="3">
      <t>ナカノクチ</t>
    </rPh>
    <phoneticPr fontId="3"/>
  </si>
  <si>
    <t>新マ日</t>
    <phoneticPr fontId="3"/>
  </si>
  <si>
    <t>小須戸</t>
    <rPh sb="0" eb="3">
      <t>コスド</t>
    </rPh>
    <phoneticPr fontId="3"/>
  </si>
  <si>
    <t>矢代田</t>
    <rPh sb="0" eb="3">
      <t>ヤシロダ</t>
    </rPh>
    <phoneticPr fontId="3"/>
  </si>
  <si>
    <t>新津</t>
    <rPh sb="0" eb="2">
      <t>ニイツ</t>
    </rPh>
    <phoneticPr fontId="3"/>
  </si>
  <si>
    <t>旧白根市</t>
    <rPh sb="0" eb="1">
      <t>キュウ</t>
    </rPh>
    <rPh sb="1" eb="4">
      <t>シロネシ</t>
    </rPh>
    <phoneticPr fontId="3"/>
  </si>
  <si>
    <t>白根</t>
    <rPh sb="0" eb="2">
      <t>シロネ</t>
    </rPh>
    <phoneticPr fontId="3"/>
  </si>
  <si>
    <t>月潟</t>
    <rPh sb="0" eb="1">
      <t>ツキ</t>
    </rPh>
    <rPh sb="1" eb="2">
      <t>ガタ</t>
    </rPh>
    <phoneticPr fontId="3"/>
  </si>
  <si>
    <t>新アマ日</t>
    <phoneticPr fontId="3"/>
  </si>
  <si>
    <t>新アマ日</t>
    <phoneticPr fontId="3"/>
  </si>
  <si>
    <t>新アマサ日</t>
    <phoneticPr fontId="3"/>
  </si>
  <si>
    <t>新アマサ日</t>
    <phoneticPr fontId="3"/>
  </si>
  <si>
    <t>新アマサ日</t>
    <phoneticPr fontId="3"/>
  </si>
  <si>
    <t>旧南蒲原郡</t>
    <phoneticPr fontId="3"/>
  </si>
  <si>
    <t>木崎</t>
    <rPh sb="0" eb="2">
      <t>キザキ</t>
    </rPh>
    <phoneticPr fontId="3"/>
  </si>
  <si>
    <t>新アマ日</t>
    <rPh sb="0" eb="1">
      <t>シン</t>
    </rPh>
    <rPh sb="3" eb="4">
      <t>ニチ</t>
    </rPh>
    <phoneticPr fontId="3"/>
  </si>
  <si>
    <t>旧豊栄市</t>
    <rPh sb="0" eb="1">
      <t>キュウ</t>
    </rPh>
    <rPh sb="1" eb="4">
      <t>トヨサカシ</t>
    </rPh>
    <phoneticPr fontId="3"/>
  </si>
  <si>
    <t>豊栄</t>
    <rPh sb="0" eb="2">
      <t>トヨサカ</t>
    </rPh>
    <phoneticPr fontId="3"/>
  </si>
  <si>
    <t>ヨサ日</t>
    <rPh sb="2" eb="3">
      <t>ニチ</t>
    </rPh>
    <phoneticPr fontId="3"/>
  </si>
  <si>
    <t>旧北蒲原郡</t>
    <rPh sb="0" eb="1">
      <t>キュウ</t>
    </rPh>
    <rPh sb="1" eb="2">
      <t>キタ</t>
    </rPh>
    <rPh sb="2" eb="4">
      <t>カンバラ</t>
    </rPh>
    <rPh sb="4" eb="5">
      <t>グン</t>
    </rPh>
    <phoneticPr fontId="3"/>
  </si>
  <si>
    <t>村上市</t>
    <rPh sb="0" eb="1">
      <t>ムラ</t>
    </rPh>
    <rPh sb="1" eb="2">
      <t>カミ</t>
    </rPh>
    <rPh sb="2" eb="3">
      <t>シ</t>
    </rPh>
    <phoneticPr fontId="3"/>
  </si>
  <si>
    <t>新アマサ日</t>
  </si>
  <si>
    <t>長岡中央</t>
    <rPh sb="0" eb="2">
      <t>ナガオカ</t>
    </rPh>
    <rPh sb="2" eb="4">
      <t>チュウオウ</t>
    </rPh>
    <phoneticPr fontId="1"/>
  </si>
  <si>
    <t>長岡南</t>
    <rPh sb="0" eb="2">
      <t>ナガオカ</t>
    </rPh>
    <rPh sb="2" eb="3">
      <t>ミナミ</t>
    </rPh>
    <phoneticPr fontId="1"/>
  </si>
  <si>
    <t>長岡東</t>
    <rPh sb="0" eb="2">
      <t>ナガオカ</t>
    </rPh>
    <rPh sb="2" eb="3">
      <t>ヒガシ</t>
    </rPh>
    <phoneticPr fontId="1"/>
  </si>
  <si>
    <t>長岡新保</t>
    <rPh sb="0" eb="2">
      <t>ナガオカ</t>
    </rPh>
    <rPh sb="2" eb="4">
      <t>シンボ</t>
    </rPh>
    <phoneticPr fontId="1"/>
  </si>
  <si>
    <t>長岡悠久</t>
    <rPh sb="0" eb="2">
      <t>ナガオカ</t>
    </rPh>
    <rPh sb="2" eb="4">
      <t>ユウキュウ</t>
    </rPh>
    <phoneticPr fontId="1"/>
  </si>
  <si>
    <t>西長岡</t>
    <rPh sb="0" eb="1">
      <t>ニシ</t>
    </rPh>
    <rPh sb="1" eb="3">
      <t>ナガオカ</t>
    </rPh>
    <phoneticPr fontId="1"/>
  </si>
  <si>
    <t>関原</t>
    <rPh sb="0" eb="2">
      <t>セキハラ</t>
    </rPh>
    <phoneticPr fontId="1"/>
  </si>
  <si>
    <t>王寺川</t>
    <rPh sb="0" eb="2">
      <t>オウジ</t>
    </rPh>
    <rPh sb="2" eb="3">
      <t>ガワ</t>
    </rPh>
    <phoneticPr fontId="1"/>
  </si>
  <si>
    <t>合</t>
  </si>
  <si>
    <t>長岡江陽</t>
    <rPh sb="0" eb="2">
      <t>ナガオカ</t>
    </rPh>
    <rPh sb="2" eb="3">
      <t>コウ</t>
    </rPh>
    <rPh sb="3" eb="4">
      <t>ヨウ</t>
    </rPh>
    <phoneticPr fontId="1"/>
  </si>
  <si>
    <t>長岡宮内</t>
    <rPh sb="0" eb="2">
      <t>ナガオカ</t>
    </rPh>
    <rPh sb="2" eb="4">
      <t>ミヤウチ</t>
    </rPh>
    <phoneticPr fontId="1"/>
  </si>
  <si>
    <t>濁沢</t>
    <rPh sb="0" eb="2">
      <t>ニゴリサワ</t>
    </rPh>
    <phoneticPr fontId="1"/>
  </si>
  <si>
    <t>岡南</t>
    <rPh sb="0" eb="2">
      <t>コウナン</t>
    </rPh>
    <phoneticPr fontId="1"/>
  </si>
  <si>
    <t>六日市</t>
    <rPh sb="0" eb="2">
      <t>ムイカ</t>
    </rPh>
    <rPh sb="2" eb="3">
      <t>イチ</t>
    </rPh>
    <phoneticPr fontId="1"/>
  </si>
  <si>
    <t>新組</t>
    <rPh sb="0" eb="1">
      <t>シン</t>
    </rPh>
    <rPh sb="1" eb="2">
      <t>グミ</t>
    </rPh>
    <phoneticPr fontId="1"/>
  </si>
  <si>
    <t>栃尾</t>
    <rPh sb="0" eb="2">
      <t>トチオ</t>
    </rPh>
    <phoneticPr fontId="3"/>
  </si>
  <si>
    <t>ヨ</t>
    <phoneticPr fontId="3"/>
  </si>
  <si>
    <t>新アマサ</t>
    <phoneticPr fontId="3"/>
  </si>
  <si>
    <t>見附南</t>
    <rPh sb="0" eb="2">
      <t>ミツケ</t>
    </rPh>
    <rPh sb="2" eb="3">
      <t>ミナミ</t>
    </rPh>
    <phoneticPr fontId="3"/>
  </si>
  <si>
    <t>見附北</t>
    <rPh sb="0" eb="2">
      <t>ミツケ</t>
    </rPh>
    <rPh sb="2" eb="3">
      <t>キタ</t>
    </rPh>
    <phoneticPr fontId="3"/>
  </si>
  <si>
    <t>今町</t>
    <rPh sb="0" eb="2">
      <t>イママチ</t>
    </rPh>
    <phoneticPr fontId="3"/>
  </si>
  <si>
    <t>新アマサ日</t>
    <phoneticPr fontId="3"/>
  </si>
  <si>
    <t>見附</t>
    <rPh sb="0" eb="2">
      <t>ミツケ</t>
    </rPh>
    <phoneticPr fontId="3"/>
  </si>
  <si>
    <t>長岡</t>
    <rPh sb="0" eb="2">
      <t>ナガオカ</t>
    </rPh>
    <phoneticPr fontId="3"/>
  </si>
  <si>
    <t>長岡西部</t>
    <rPh sb="0" eb="2">
      <t>ナガオカ</t>
    </rPh>
    <rPh sb="2" eb="4">
      <t>セイブ</t>
    </rPh>
    <phoneticPr fontId="3"/>
  </si>
  <si>
    <t>越路</t>
    <rPh sb="0" eb="2">
      <t>コシジ</t>
    </rPh>
    <phoneticPr fontId="3"/>
  </si>
  <si>
    <t>塚山</t>
    <rPh sb="0" eb="2">
      <t>ツカヤマ</t>
    </rPh>
    <phoneticPr fontId="3"/>
  </si>
  <si>
    <t>与板</t>
    <rPh sb="0" eb="2">
      <t>ヨイタ</t>
    </rPh>
    <phoneticPr fontId="3"/>
  </si>
  <si>
    <t>大河津</t>
    <rPh sb="0" eb="1">
      <t>ダイ</t>
    </rPh>
    <rPh sb="1" eb="2">
      <t>カワ</t>
    </rPh>
    <rPh sb="2" eb="3">
      <t>ツ</t>
    </rPh>
    <phoneticPr fontId="3"/>
  </si>
  <si>
    <t>寺泊</t>
    <rPh sb="0" eb="2">
      <t>テラドマリ</t>
    </rPh>
    <phoneticPr fontId="3"/>
  </si>
  <si>
    <t>西越</t>
    <rPh sb="0" eb="1">
      <t>ニシ</t>
    </rPh>
    <rPh sb="1" eb="2">
      <t>ゴ</t>
    </rPh>
    <phoneticPr fontId="3"/>
  </si>
  <si>
    <t>和島</t>
    <rPh sb="0" eb="2">
      <t>ワシマ</t>
    </rPh>
    <phoneticPr fontId="3"/>
  </si>
  <si>
    <t>新アマサ日</t>
    <rPh sb="0" eb="1">
      <t>シン</t>
    </rPh>
    <phoneticPr fontId="3"/>
  </si>
  <si>
    <t>合</t>
    <rPh sb="0" eb="1">
      <t>ゴウ</t>
    </rPh>
    <phoneticPr fontId="3"/>
  </si>
  <si>
    <t>来迎寺</t>
    <rPh sb="0" eb="3">
      <t>ライコウジ</t>
    </rPh>
    <phoneticPr fontId="3"/>
  </si>
  <si>
    <t>旧三島郡</t>
    <rPh sb="0" eb="1">
      <t>キュウ</t>
    </rPh>
    <rPh sb="1" eb="4">
      <t>サントウグン</t>
    </rPh>
    <phoneticPr fontId="3"/>
  </si>
  <si>
    <t>十日町西部</t>
    <rPh sb="0" eb="3">
      <t>トオカマチ</t>
    </rPh>
    <rPh sb="3" eb="5">
      <t>セイブ</t>
    </rPh>
    <phoneticPr fontId="3"/>
  </si>
  <si>
    <t>下条</t>
    <rPh sb="0" eb="2">
      <t>ゲジョウ</t>
    </rPh>
    <phoneticPr fontId="3"/>
  </si>
  <si>
    <t>魚沼中条</t>
    <rPh sb="0" eb="2">
      <t>ウオヌマ</t>
    </rPh>
    <rPh sb="2" eb="4">
      <t>ナカジョウ</t>
    </rPh>
    <phoneticPr fontId="3"/>
  </si>
  <si>
    <t>水沢</t>
    <rPh sb="0" eb="2">
      <t>ミズサワ</t>
    </rPh>
    <phoneticPr fontId="3"/>
  </si>
  <si>
    <t>伊達</t>
    <rPh sb="0" eb="2">
      <t>ダテ</t>
    </rPh>
    <phoneticPr fontId="3"/>
  </si>
  <si>
    <t>新アマサ日</t>
    <rPh sb="0" eb="1">
      <t>シン</t>
    </rPh>
    <rPh sb="4" eb="5">
      <t>ニチ</t>
    </rPh>
    <phoneticPr fontId="3"/>
  </si>
  <si>
    <t>十日町</t>
    <rPh sb="0" eb="3">
      <t>トオカマチ</t>
    </rPh>
    <phoneticPr fontId="3"/>
  </si>
  <si>
    <t>ヨ日</t>
    <rPh sb="1" eb="2">
      <t>ニチ</t>
    </rPh>
    <phoneticPr fontId="3"/>
  </si>
  <si>
    <t>十日町市</t>
    <rPh sb="0" eb="3">
      <t>トウカマチ</t>
    </rPh>
    <rPh sb="3" eb="4">
      <t>シ</t>
    </rPh>
    <phoneticPr fontId="3"/>
  </si>
  <si>
    <t>川口</t>
    <rPh sb="0" eb="2">
      <t>カワグチ</t>
    </rPh>
    <phoneticPr fontId="3"/>
  </si>
  <si>
    <t>堀之内</t>
    <rPh sb="0" eb="3">
      <t>ホリノウチ</t>
    </rPh>
    <phoneticPr fontId="3"/>
  </si>
  <si>
    <t>小出</t>
    <rPh sb="0" eb="2">
      <t>コイデ</t>
    </rPh>
    <phoneticPr fontId="3"/>
  </si>
  <si>
    <t>魚沼北</t>
    <rPh sb="0" eb="2">
      <t>ウオヌマ</t>
    </rPh>
    <rPh sb="2" eb="3">
      <t>キタ</t>
    </rPh>
    <phoneticPr fontId="3"/>
  </si>
  <si>
    <t>旧北魚沼郡</t>
    <rPh sb="0" eb="1">
      <t>キュウ</t>
    </rPh>
    <rPh sb="1" eb="2">
      <t>キタ</t>
    </rPh>
    <rPh sb="2" eb="4">
      <t>ウオヌマ</t>
    </rPh>
    <rPh sb="4" eb="5">
      <t>グン</t>
    </rPh>
    <phoneticPr fontId="3"/>
  </si>
  <si>
    <t>ヨ</t>
    <phoneticPr fontId="3"/>
  </si>
  <si>
    <t>三条市・燕市・加茂市</t>
    <rPh sb="0" eb="3">
      <t>サンジョウシ</t>
    </rPh>
    <rPh sb="4" eb="6">
      <t>ツバメシ</t>
    </rPh>
    <rPh sb="7" eb="10">
      <t>カモシ</t>
    </rPh>
    <phoneticPr fontId="3"/>
  </si>
  <si>
    <t>旧栃尾市・見附市</t>
    <rPh sb="0" eb="1">
      <t>キュウ</t>
    </rPh>
    <rPh sb="1" eb="3">
      <t>トチオ</t>
    </rPh>
    <rPh sb="3" eb="4">
      <t>シ</t>
    </rPh>
    <rPh sb="5" eb="8">
      <t>ミツケシ</t>
    </rPh>
    <phoneticPr fontId="3"/>
  </si>
  <si>
    <t>旧南魚沼郡</t>
    <rPh sb="0" eb="1">
      <t>キュウ</t>
    </rPh>
    <rPh sb="1" eb="2">
      <t>ミナミ</t>
    </rPh>
    <rPh sb="2" eb="4">
      <t>ウオヌマ</t>
    </rPh>
    <rPh sb="4" eb="5">
      <t>グン</t>
    </rPh>
    <phoneticPr fontId="3"/>
  </si>
  <si>
    <t>浦佐</t>
    <rPh sb="0" eb="2">
      <t>ウラサ</t>
    </rPh>
    <phoneticPr fontId="3"/>
  </si>
  <si>
    <t>大崎</t>
    <rPh sb="0" eb="2">
      <t>オオサキ</t>
    </rPh>
    <phoneticPr fontId="3"/>
  </si>
  <si>
    <t>五日町</t>
    <rPh sb="0" eb="3">
      <t>イツカマチ</t>
    </rPh>
    <phoneticPr fontId="3"/>
  </si>
  <si>
    <t>城内</t>
    <rPh sb="0" eb="2">
      <t>ジョウナイ</t>
    </rPh>
    <phoneticPr fontId="3"/>
  </si>
  <si>
    <t>六日町</t>
    <rPh sb="0" eb="3">
      <t>ムイカマチ</t>
    </rPh>
    <phoneticPr fontId="3"/>
  </si>
  <si>
    <t>塩沢</t>
    <rPh sb="0" eb="2">
      <t>シオザワ</t>
    </rPh>
    <phoneticPr fontId="3"/>
  </si>
  <si>
    <t>上田</t>
    <rPh sb="0" eb="2">
      <t>ウエダ</t>
    </rPh>
    <phoneticPr fontId="3"/>
  </si>
  <si>
    <t>湯沢</t>
    <rPh sb="0" eb="2">
      <t>ユザワ</t>
    </rPh>
    <phoneticPr fontId="3"/>
  </si>
  <si>
    <t>塩沢石打</t>
    <rPh sb="0" eb="2">
      <t>シオザワ</t>
    </rPh>
    <rPh sb="2" eb="4">
      <t>イシウチ</t>
    </rPh>
    <phoneticPr fontId="3"/>
  </si>
  <si>
    <t>旧中魚沼郡</t>
    <rPh sb="0" eb="1">
      <t>キュウ</t>
    </rPh>
    <rPh sb="1" eb="5">
      <t>ナカウオヌマグン</t>
    </rPh>
    <phoneticPr fontId="3"/>
  </si>
  <si>
    <t>十日町川西</t>
    <phoneticPr fontId="3"/>
  </si>
  <si>
    <t>仙田</t>
    <phoneticPr fontId="3"/>
  </si>
  <si>
    <t>田沢</t>
    <phoneticPr fontId="3"/>
  </si>
  <si>
    <t>津南</t>
    <phoneticPr fontId="3"/>
  </si>
  <si>
    <t>上郷</t>
    <phoneticPr fontId="3"/>
  </si>
  <si>
    <t>森宮野原</t>
    <phoneticPr fontId="3"/>
  </si>
  <si>
    <t>駅南東</t>
    <rPh sb="0" eb="2">
      <t>エキナン</t>
    </rPh>
    <rPh sb="2" eb="3">
      <t>ヒガシ</t>
    </rPh>
    <phoneticPr fontId="4"/>
  </si>
  <si>
    <t>ヨサ</t>
    <phoneticPr fontId="3"/>
  </si>
  <si>
    <t>津川</t>
    <rPh sb="0" eb="2">
      <t>ツガワ</t>
    </rPh>
    <phoneticPr fontId="3"/>
  </si>
  <si>
    <t>豊実</t>
    <rPh sb="0" eb="2">
      <t>トヨミ</t>
    </rPh>
    <phoneticPr fontId="3"/>
  </si>
  <si>
    <t>日出谷</t>
    <rPh sb="0" eb="3">
      <t>ヒデヤ</t>
    </rPh>
    <phoneticPr fontId="3"/>
  </si>
  <si>
    <t>鹿瀬</t>
    <rPh sb="0" eb="2">
      <t>カノセ</t>
    </rPh>
    <phoneticPr fontId="3"/>
  </si>
  <si>
    <t>白崎</t>
    <rPh sb="0" eb="2">
      <t>シロサキ</t>
    </rPh>
    <phoneticPr fontId="3"/>
  </si>
  <si>
    <t>小千谷市</t>
    <rPh sb="0" eb="4">
      <t>オヂヤシ</t>
    </rPh>
    <phoneticPr fontId="3"/>
  </si>
  <si>
    <t>小千谷中央</t>
    <rPh sb="0" eb="3">
      <t>オヂヤ</t>
    </rPh>
    <rPh sb="3" eb="5">
      <t>チュウオウ</t>
    </rPh>
    <phoneticPr fontId="3"/>
  </si>
  <si>
    <t>小千谷東</t>
    <rPh sb="0" eb="3">
      <t>オヂヤ</t>
    </rPh>
    <rPh sb="3" eb="4">
      <t>ヒガシ</t>
    </rPh>
    <phoneticPr fontId="3"/>
  </si>
  <si>
    <t>片貝</t>
    <rPh sb="0" eb="2">
      <t>カタガイ</t>
    </rPh>
    <phoneticPr fontId="3"/>
  </si>
  <si>
    <t>岩沢</t>
    <rPh sb="0" eb="2">
      <t>イワサワ</t>
    </rPh>
    <phoneticPr fontId="3"/>
  </si>
  <si>
    <t>小千谷</t>
    <rPh sb="0" eb="3">
      <t>オヂヤ</t>
    </rPh>
    <phoneticPr fontId="3"/>
  </si>
  <si>
    <t>柏崎中央</t>
    <rPh sb="0" eb="2">
      <t>カシワザキ</t>
    </rPh>
    <rPh sb="2" eb="4">
      <t>チュウオウ</t>
    </rPh>
    <phoneticPr fontId="3"/>
  </si>
  <si>
    <t>柏崎</t>
    <rPh sb="0" eb="2">
      <t>カシワザキ</t>
    </rPh>
    <phoneticPr fontId="3"/>
  </si>
  <si>
    <t>柏崎南</t>
    <rPh sb="0" eb="2">
      <t>カシワザキ</t>
    </rPh>
    <rPh sb="2" eb="3">
      <t>ミナミ</t>
    </rPh>
    <phoneticPr fontId="3"/>
  </si>
  <si>
    <t>柏崎西部</t>
    <rPh sb="0" eb="2">
      <t>カシワザキ</t>
    </rPh>
    <rPh sb="2" eb="4">
      <t>セイブ</t>
    </rPh>
    <phoneticPr fontId="3"/>
  </si>
  <si>
    <t>柏崎東部</t>
    <rPh sb="0" eb="2">
      <t>カシワザキ</t>
    </rPh>
    <rPh sb="2" eb="4">
      <t>トウブ</t>
    </rPh>
    <phoneticPr fontId="3"/>
  </si>
  <si>
    <t>ヨ</t>
    <phoneticPr fontId="3"/>
  </si>
  <si>
    <t>安田</t>
    <rPh sb="0" eb="2">
      <t>ヤスダ</t>
    </rPh>
    <phoneticPr fontId="3"/>
  </si>
  <si>
    <t>北条</t>
    <rPh sb="0" eb="1">
      <t>キタ</t>
    </rPh>
    <rPh sb="1" eb="2">
      <t>ジョウ</t>
    </rPh>
    <phoneticPr fontId="3"/>
  </si>
  <si>
    <t>広田</t>
    <rPh sb="0" eb="2">
      <t>ヒロタ</t>
    </rPh>
    <phoneticPr fontId="3"/>
  </si>
  <si>
    <t>米山</t>
    <rPh sb="0" eb="2">
      <t>ヨネヤマ</t>
    </rPh>
    <phoneticPr fontId="3"/>
  </si>
  <si>
    <t>笠島</t>
    <rPh sb="0" eb="1">
      <t>カサ</t>
    </rPh>
    <rPh sb="1" eb="2">
      <t>シマ</t>
    </rPh>
    <phoneticPr fontId="3"/>
  </si>
  <si>
    <t>新アマサ日</t>
    <rPh sb="0" eb="1">
      <t>シン</t>
    </rPh>
    <rPh sb="4" eb="5">
      <t>ニチ</t>
    </rPh>
    <phoneticPr fontId="2"/>
  </si>
  <si>
    <t>柏崎市</t>
    <rPh sb="0" eb="3">
      <t>カシワザキシ</t>
    </rPh>
    <phoneticPr fontId="3"/>
  </si>
  <si>
    <t>高柳</t>
    <rPh sb="0" eb="2">
      <t>タカヤナギ</t>
    </rPh>
    <phoneticPr fontId="3"/>
  </si>
  <si>
    <t>上小国</t>
    <rPh sb="0" eb="1">
      <t>カミ</t>
    </rPh>
    <rPh sb="1" eb="3">
      <t>オグニ</t>
    </rPh>
    <phoneticPr fontId="3"/>
  </si>
  <si>
    <t>荒浜</t>
    <rPh sb="0" eb="2">
      <t>アラハマ</t>
    </rPh>
    <phoneticPr fontId="3"/>
  </si>
  <si>
    <t>西山</t>
    <rPh sb="0" eb="2">
      <t>ニシヤマ</t>
    </rPh>
    <phoneticPr fontId="3"/>
  </si>
  <si>
    <t>旧刈羽郡</t>
    <rPh sb="0" eb="1">
      <t>キュウ</t>
    </rPh>
    <rPh sb="1" eb="4">
      <t>カリワグン</t>
    </rPh>
    <phoneticPr fontId="3"/>
  </si>
  <si>
    <t>高田</t>
    <rPh sb="0" eb="2">
      <t>タカダ</t>
    </rPh>
    <phoneticPr fontId="3"/>
  </si>
  <si>
    <t>高田南</t>
    <rPh sb="0" eb="2">
      <t>タカダ</t>
    </rPh>
    <rPh sb="2" eb="3">
      <t>ミナミ</t>
    </rPh>
    <phoneticPr fontId="3"/>
  </si>
  <si>
    <t>木田</t>
    <rPh sb="0" eb="2">
      <t>キダ</t>
    </rPh>
    <phoneticPr fontId="3"/>
  </si>
  <si>
    <t>春日山</t>
    <rPh sb="0" eb="3">
      <t>カスガヤマ</t>
    </rPh>
    <phoneticPr fontId="3"/>
  </si>
  <si>
    <t>上越中央</t>
    <rPh sb="0" eb="2">
      <t>ジョウエツ</t>
    </rPh>
    <rPh sb="2" eb="4">
      <t>チュウオウ</t>
    </rPh>
    <phoneticPr fontId="3"/>
  </si>
  <si>
    <t>脇野田</t>
    <rPh sb="0" eb="2">
      <t>ワキノ</t>
    </rPh>
    <rPh sb="2" eb="3">
      <t>タ</t>
    </rPh>
    <phoneticPr fontId="3"/>
  </si>
  <si>
    <t>上越東</t>
    <rPh sb="0" eb="2">
      <t>ジョウエツ</t>
    </rPh>
    <rPh sb="2" eb="3">
      <t>ヒガシ</t>
    </rPh>
    <phoneticPr fontId="3"/>
  </si>
  <si>
    <t>上越三和</t>
    <rPh sb="0" eb="2">
      <t>ジョウエツ</t>
    </rPh>
    <rPh sb="2" eb="4">
      <t>サンワ</t>
    </rPh>
    <phoneticPr fontId="3"/>
  </si>
  <si>
    <t>直江津</t>
    <rPh sb="0" eb="3">
      <t>ナオエツ</t>
    </rPh>
    <phoneticPr fontId="3"/>
  </si>
  <si>
    <t>直江津東</t>
    <rPh sb="0" eb="3">
      <t>ナオエツ</t>
    </rPh>
    <rPh sb="3" eb="4">
      <t>ヒガシ</t>
    </rPh>
    <phoneticPr fontId="3"/>
  </si>
  <si>
    <t>黒井</t>
    <rPh sb="0" eb="2">
      <t>クロイ</t>
    </rPh>
    <phoneticPr fontId="3"/>
  </si>
  <si>
    <t>名立谷浜</t>
    <rPh sb="0" eb="2">
      <t>ナダチ</t>
    </rPh>
    <rPh sb="2" eb="4">
      <t>タニハマ</t>
    </rPh>
    <phoneticPr fontId="3"/>
  </si>
  <si>
    <t>新マサ日</t>
    <rPh sb="0" eb="1">
      <t>シン</t>
    </rPh>
    <rPh sb="3" eb="4">
      <t>ニチ</t>
    </rPh>
    <phoneticPr fontId="2"/>
  </si>
  <si>
    <t>ア</t>
    <phoneticPr fontId="3"/>
  </si>
  <si>
    <t>ヨ</t>
    <phoneticPr fontId="3"/>
  </si>
  <si>
    <t>上越市</t>
    <rPh sb="0" eb="3">
      <t>ジョウエツシ</t>
    </rPh>
    <phoneticPr fontId="3"/>
  </si>
  <si>
    <t>新井</t>
    <rPh sb="0" eb="2">
      <t>アライ</t>
    </rPh>
    <phoneticPr fontId="3"/>
  </si>
  <si>
    <t>新井学校町</t>
    <rPh sb="0" eb="2">
      <t>アライ</t>
    </rPh>
    <rPh sb="2" eb="5">
      <t>ガッコウチョウ</t>
    </rPh>
    <phoneticPr fontId="3"/>
  </si>
  <si>
    <t>新井南</t>
    <rPh sb="0" eb="2">
      <t>アライ</t>
    </rPh>
    <rPh sb="2" eb="3">
      <t>ミナミ</t>
    </rPh>
    <phoneticPr fontId="3"/>
  </si>
  <si>
    <t>関山</t>
    <rPh sb="0" eb="2">
      <t>セキヤマ</t>
    </rPh>
    <phoneticPr fontId="3"/>
  </si>
  <si>
    <t>妙高</t>
    <rPh sb="0" eb="2">
      <t>ミョウコウ</t>
    </rPh>
    <phoneticPr fontId="3"/>
  </si>
  <si>
    <t>赤倉</t>
    <rPh sb="0" eb="2">
      <t>アカクラ</t>
    </rPh>
    <phoneticPr fontId="3"/>
  </si>
  <si>
    <t>旧新井市</t>
    <rPh sb="0" eb="1">
      <t>キュウ</t>
    </rPh>
    <rPh sb="1" eb="4">
      <t>アライシ</t>
    </rPh>
    <phoneticPr fontId="3"/>
  </si>
  <si>
    <t>柿崎</t>
    <rPh sb="0" eb="2">
      <t>カキザキ</t>
    </rPh>
    <phoneticPr fontId="3"/>
  </si>
  <si>
    <t>吉川</t>
    <rPh sb="0" eb="2">
      <t>ヨシカワ</t>
    </rPh>
    <phoneticPr fontId="3"/>
  </si>
  <si>
    <t>大潟</t>
    <rPh sb="0" eb="2">
      <t>オオガタ</t>
    </rPh>
    <phoneticPr fontId="3"/>
  </si>
  <si>
    <t>犀潟</t>
    <rPh sb="0" eb="1">
      <t>サイ</t>
    </rPh>
    <rPh sb="1" eb="2">
      <t>カタ</t>
    </rPh>
    <phoneticPr fontId="3"/>
  </si>
  <si>
    <t>百閒町</t>
    <rPh sb="0" eb="2">
      <t>ヒャッケン</t>
    </rPh>
    <rPh sb="2" eb="3">
      <t>チョウ</t>
    </rPh>
    <phoneticPr fontId="3"/>
  </si>
  <si>
    <t>明治</t>
    <rPh sb="0" eb="2">
      <t>メイジ</t>
    </rPh>
    <phoneticPr fontId="3"/>
  </si>
  <si>
    <t>浦川原</t>
    <rPh sb="0" eb="3">
      <t>ウラガワラ</t>
    </rPh>
    <phoneticPr fontId="3"/>
  </si>
  <si>
    <t>大島</t>
    <rPh sb="0" eb="2">
      <t>オオシマ</t>
    </rPh>
    <phoneticPr fontId="3"/>
  </si>
  <si>
    <t>松代</t>
    <rPh sb="0" eb="2">
      <t>マツダイ</t>
    </rPh>
    <phoneticPr fontId="3"/>
  </si>
  <si>
    <t>松之山</t>
    <rPh sb="0" eb="3">
      <t>マツノヤマ</t>
    </rPh>
    <phoneticPr fontId="3"/>
  </si>
  <si>
    <t>糸魚川</t>
    <rPh sb="0" eb="3">
      <t>イトイガワ</t>
    </rPh>
    <phoneticPr fontId="3"/>
  </si>
  <si>
    <t>糸魚川東</t>
    <rPh sb="0" eb="3">
      <t>イトイガワ</t>
    </rPh>
    <rPh sb="3" eb="4">
      <t>ヒガシ</t>
    </rPh>
    <phoneticPr fontId="3"/>
  </si>
  <si>
    <t>浦本田代</t>
    <rPh sb="0" eb="2">
      <t>ウラモト</t>
    </rPh>
    <rPh sb="2" eb="4">
      <t>タシロ</t>
    </rPh>
    <phoneticPr fontId="3"/>
  </si>
  <si>
    <t>根知</t>
    <rPh sb="0" eb="2">
      <t>ネチ</t>
    </rPh>
    <phoneticPr fontId="3"/>
  </si>
  <si>
    <t>筒石</t>
    <rPh sb="0" eb="2">
      <t>ツツイシ</t>
    </rPh>
    <phoneticPr fontId="3"/>
  </si>
  <si>
    <t>能生</t>
    <rPh sb="0" eb="2">
      <t>ノウ</t>
    </rPh>
    <phoneticPr fontId="3"/>
  </si>
  <si>
    <t>青梅</t>
    <rPh sb="0" eb="2">
      <t>オウメ</t>
    </rPh>
    <phoneticPr fontId="3"/>
  </si>
  <si>
    <t>新マ</t>
    <rPh sb="0" eb="1">
      <t>シン</t>
    </rPh>
    <phoneticPr fontId="2"/>
  </si>
  <si>
    <t>新マ</t>
    <rPh sb="0" eb="1">
      <t>シン</t>
    </rPh>
    <phoneticPr fontId="3"/>
  </si>
  <si>
    <t>旧中頸城郡</t>
    <rPh sb="0" eb="1">
      <t>キュウ</t>
    </rPh>
    <rPh sb="1" eb="5">
      <t>ナカクビキグン</t>
    </rPh>
    <phoneticPr fontId="3"/>
  </si>
  <si>
    <t>旧東頚城郡</t>
    <rPh sb="0" eb="1">
      <t>キュウ</t>
    </rPh>
    <rPh sb="1" eb="2">
      <t>ヒガシ</t>
    </rPh>
    <rPh sb="2" eb="4">
      <t>クビキ</t>
    </rPh>
    <rPh sb="4" eb="5">
      <t>グン</t>
    </rPh>
    <phoneticPr fontId="3"/>
  </si>
  <si>
    <t>折込指示</t>
    <rPh sb="0" eb="2">
      <t>オリコミ</t>
    </rPh>
    <rPh sb="2" eb="4">
      <t>シジ</t>
    </rPh>
    <phoneticPr fontId="3"/>
  </si>
  <si>
    <t>新マ日</t>
    <phoneticPr fontId="3"/>
  </si>
  <si>
    <t>新飯田</t>
    <rPh sb="0" eb="1">
      <t>シン</t>
    </rPh>
    <rPh sb="1" eb="3">
      <t>イイダ</t>
    </rPh>
    <phoneticPr fontId="3"/>
  </si>
  <si>
    <t>栄山嵜</t>
    <rPh sb="0" eb="1">
      <t>サカエ</t>
    </rPh>
    <rPh sb="1" eb="3">
      <t>ヤマザキ</t>
    </rPh>
    <phoneticPr fontId="3"/>
  </si>
  <si>
    <t>ヨ</t>
    <phoneticPr fontId="3"/>
  </si>
  <si>
    <t>長岡南部</t>
    <rPh sb="0" eb="2">
      <t>ナガオカ</t>
    </rPh>
    <rPh sb="2" eb="4">
      <t>ナンブ</t>
    </rPh>
    <phoneticPr fontId="3"/>
  </si>
  <si>
    <t>長岡宮内</t>
    <rPh sb="0" eb="2">
      <t>ナガオカ</t>
    </rPh>
    <rPh sb="2" eb="4">
      <t>ミヤウチ</t>
    </rPh>
    <phoneticPr fontId="3"/>
  </si>
  <si>
    <t>糸魚川綱島</t>
    <phoneticPr fontId="3"/>
  </si>
  <si>
    <t>ヨアサ日</t>
    <phoneticPr fontId="3"/>
  </si>
  <si>
    <t>大和川吉岡</t>
    <phoneticPr fontId="3"/>
  </si>
  <si>
    <t>ヨア</t>
    <phoneticPr fontId="3"/>
  </si>
  <si>
    <t>上越市</t>
    <rPh sb="0" eb="3">
      <t>ジョウエツシ</t>
    </rPh>
    <phoneticPr fontId="4"/>
  </si>
  <si>
    <t>旧西蒲原郡</t>
    <rPh sb="0" eb="1">
      <t>キュウ</t>
    </rPh>
    <rPh sb="1" eb="5">
      <t>ニシカンバラグン</t>
    </rPh>
    <phoneticPr fontId="4"/>
  </si>
  <si>
    <t>栃尾市</t>
    <rPh sb="0" eb="3">
      <t>トチオシ</t>
    </rPh>
    <phoneticPr fontId="4"/>
  </si>
  <si>
    <t>旧新井市</t>
    <rPh sb="0" eb="1">
      <t>キュウ</t>
    </rPh>
    <rPh sb="1" eb="4">
      <t>アライシ</t>
    </rPh>
    <phoneticPr fontId="4"/>
  </si>
  <si>
    <t>旧中蒲原郡</t>
    <rPh sb="0" eb="1">
      <t>キュウ</t>
    </rPh>
    <rPh sb="1" eb="5">
      <t>ナカカンバラグン</t>
    </rPh>
    <phoneticPr fontId="4"/>
  </si>
  <si>
    <t>見附市</t>
    <rPh sb="0" eb="3">
      <t>ミツケシ</t>
    </rPh>
    <phoneticPr fontId="4"/>
  </si>
  <si>
    <t>旧中頸城郡</t>
    <rPh sb="0" eb="1">
      <t>キュウ</t>
    </rPh>
    <rPh sb="1" eb="5">
      <t>ナカクビキグン</t>
    </rPh>
    <phoneticPr fontId="4"/>
  </si>
  <si>
    <t>旧新津市</t>
    <rPh sb="0" eb="1">
      <t>キュウ</t>
    </rPh>
    <rPh sb="1" eb="4">
      <t>ニイツシ</t>
    </rPh>
    <phoneticPr fontId="4"/>
  </si>
  <si>
    <t>旧三島郡</t>
    <rPh sb="0" eb="1">
      <t>キュウ</t>
    </rPh>
    <rPh sb="1" eb="4">
      <t>サントウグン</t>
    </rPh>
    <phoneticPr fontId="4"/>
  </si>
  <si>
    <t>旧東頸城郡</t>
    <rPh sb="0" eb="1">
      <t>キュウ</t>
    </rPh>
    <rPh sb="1" eb="5">
      <t>ヒガシクビキグン</t>
    </rPh>
    <phoneticPr fontId="4"/>
  </si>
  <si>
    <t>五泉市</t>
    <rPh sb="0" eb="3">
      <t>ゴセンシ</t>
    </rPh>
    <phoneticPr fontId="4"/>
  </si>
  <si>
    <t>小千谷市</t>
    <rPh sb="0" eb="4">
      <t>オヂヤシ</t>
    </rPh>
    <phoneticPr fontId="4"/>
  </si>
  <si>
    <t>糸魚川市</t>
    <rPh sb="0" eb="4">
      <t>イトイガワシ</t>
    </rPh>
    <phoneticPr fontId="4"/>
  </si>
  <si>
    <t>旧白根市</t>
    <rPh sb="0" eb="1">
      <t>キュウ</t>
    </rPh>
    <rPh sb="1" eb="4">
      <t>シロネシ</t>
    </rPh>
    <phoneticPr fontId="4"/>
  </si>
  <si>
    <t>十日町市</t>
    <rPh sb="0" eb="4">
      <t>トオカマチシ</t>
    </rPh>
    <phoneticPr fontId="4"/>
  </si>
  <si>
    <t>旧西頸城郡</t>
    <rPh sb="0" eb="1">
      <t>キュウ</t>
    </rPh>
    <rPh sb="1" eb="5">
      <t>ニシクビキグン</t>
    </rPh>
    <phoneticPr fontId="4"/>
  </si>
  <si>
    <t>三条市</t>
    <rPh sb="0" eb="3">
      <t>サンジョウシ</t>
    </rPh>
    <phoneticPr fontId="4"/>
  </si>
  <si>
    <t>旧北魚沼郡</t>
    <rPh sb="0" eb="1">
      <t>キュウ</t>
    </rPh>
    <rPh sb="1" eb="5">
      <t>キタウオヌマグン</t>
    </rPh>
    <phoneticPr fontId="4"/>
  </si>
  <si>
    <t>燕市</t>
    <rPh sb="0" eb="2">
      <t>ツバメシ</t>
    </rPh>
    <phoneticPr fontId="4"/>
  </si>
  <si>
    <t>旧南魚沼郡</t>
    <rPh sb="0" eb="1">
      <t>キュウ</t>
    </rPh>
    <rPh sb="1" eb="5">
      <t>ミナミウオヌマグン</t>
    </rPh>
    <phoneticPr fontId="4"/>
  </si>
  <si>
    <t>加茂市</t>
    <rPh sb="0" eb="3">
      <t>カモシ</t>
    </rPh>
    <phoneticPr fontId="4"/>
  </si>
  <si>
    <t>旧中魚沼郡</t>
    <rPh sb="0" eb="1">
      <t>キュウ</t>
    </rPh>
    <rPh sb="1" eb="5">
      <t>ナカウオヌマグン</t>
    </rPh>
    <phoneticPr fontId="4"/>
  </si>
  <si>
    <t>旧南蒲原郡</t>
    <rPh sb="0" eb="1">
      <t>キュウ</t>
    </rPh>
    <rPh sb="1" eb="5">
      <t>ミナミカンバラグン</t>
    </rPh>
    <phoneticPr fontId="4"/>
  </si>
  <si>
    <t>柏崎市</t>
    <rPh sb="0" eb="3">
      <t>カシワザキシ</t>
    </rPh>
    <phoneticPr fontId="4"/>
  </si>
  <si>
    <t>旧豊栄市</t>
    <rPh sb="0" eb="1">
      <t>キュウ</t>
    </rPh>
    <rPh sb="1" eb="4">
      <t>トヨサカシ</t>
    </rPh>
    <phoneticPr fontId="4"/>
  </si>
  <si>
    <t>旧刈羽郡</t>
    <rPh sb="0" eb="1">
      <t>キュウ</t>
    </rPh>
    <rPh sb="1" eb="4">
      <t>カリワグン</t>
    </rPh>
    <phoneticPr fontId="4"/>
  </si>
  <si>
    <t>新発田市</t>
    <rPh sb="0" eb="4">
      <t>シバタシ</t>
    </rPh>
    <phoneticPr fontId="4"/>
  </si>
  <si>
    <t>旧北蒲原郡</t>
    <rPh sb="0" eb="1">
      <t>キュウ</t>
    </rPh>
    <rPh sb="1" eb="5">
      <t>キタカンバラグン</t>
    </rPh>
    <phoneticPr fontId="4"/>
  </si>
  <si>
    <t>村上市</t>
    <rPh sb="0" eb="3">
      <t>ムラカミシ</t>
    </rPh>
    <phoneticPr fontId="4"/>
  </si>
  <si>
    <t>岩船郡</t>
    <rPh sb="0" eb="3">
      <t>イワフネグン</t>
    </rPh>
    <phoneticPr fontId="4"/>
  </si>
  <si>
    <t>旧東蒲原郡</t>
    <rPh sb="0" eb="1">
      <t>キュウ</t>
    </rPh>
    <rPh sb="1" eb="5">
      <t>ヒガシカンバラグン</t>
    </rPh>
    <phoneticPr fontId="4"/>
  </si>
  <si>
    <t>旧両津市</t>
    <rPh sb="0" eb="1">
      <t>キュウ</t>
    </rPh>
    <rPh sb="1" eb="4">
      <t>リョウツシ</t>
    </rPh>
    <phoneticPr fontId="4"/>
  </si>
  <si>
    <t>旧佐渡郡</t>
    <rPh sb="0" eb="1">
      <t>キュウ</t>
    </rPh>
    <rPh sb="1" eb="4">
      <t>サドグン</t>
    </rPh>
    <phoneticPr fontId="4"/>
  </si>
  <si>
    <t>朝刊</t>
    <rPh sb="0" eb="2">
      <t>チョウカン</t>
    </rPh>
    <phoneticPr fontId="3"/>
  </si>
  <si>
    <t>くるみる</t>
    <phoneticPr fontId="3"/>
  </si>
  <si>
    <t>旧新潟市</t>
    <rPh sb="0" eb="1">
      <t>キュウ</t>
    </rPh>
    <rPh sb="1" eb="4">
      <t>ニイガタシ</t>
    </rPh>
    <phoneticPr fontId="4"/>
  </si>
  <si>
    <t>サイズ</t>
    <phoneticPr fontId="3"/>
  </si>
  <si>
    <t>Ｂ1</t>
    <phoneticPr fontId="3"/>
  </si>
  <si>
    <t>Ｂ2</t>
  </si>
  <si>
    <t>Ｂ3</t>
  </si>
  <si>
    <t>Ｂ4</t>
  </si>
  <si>
    <t>Ｂ5</t>
  </si>
  <si>
    <t>Ｂ3厚</t>
    <rPh sb="2" eb="3">
      <t>アツ</t>
    </rPh>
    <phoneticPr fontId="3"/>
  </si>
  <si>
    <t>Ｂ4厚</t>
    <rPh sb="2" eb="3">
      <t>アツ</t>
    </rPh>
    <phoneticPr fontId="3"/>
  </si>
  <si>
    <t>Ｂ5厚</t>
    <rPh sb="2" eb="3">
      <t>アツ</t>
    </rPh>
    <phoneticPr fontId="3"/>
  </si>
  <si>
    <t>長Ｂ3</t>
    <rPh sb="0" eb="1">
      <t>ナガ</t>
    </rPh>
    <phoneticPr fontId="3"/>
  </si>
  <si>
    <t>Ｂ3＋Ｂ4</t>
    <phoneticPr fontId="3"/>
  </si>
  <si>
    <t>Ｂ3*2</t>
    <phoneticPr fontId="3"/>
  </si>
  <si>
    <t>Ｂ3*3</t>
    <phoneticPr fontId="3"/>
  </si>
  <si>
    <t>Ｂ1連合</t>
    <rPh sb="2" eb="4">
      <t>レンゴウ</t>
    </rPh>
    <phoneticPr fontId="3"/>
  </si>
  <si>
    <t>Ｂ2連合</t>
    <rPh sb="2" eb="4">
      <t>レンゴウ</t>
    </rPh>
    <phoneticPr fontId="3"/>
  </si>
  <si>
    <t>Ｂ3連合</t>
    <rPh sb="2" eb="4">
      <t>レンゴウ</t>
    </rPh>
    <phoneticPr fontId="3"/>
  </si>
  <si>
    <t>Ｂ4連合</t>
    <rPh sb="2" eb="4">
      <t>レンゴウ</t>
    </rPh>
    <phoneticPr fontId="3"/>
  </si>
  <si>
    <t>Ａ4証紙</t>
    <rPh sb="2" eb="4">
      <t>ショウシ</t>
    </rPh>
    <phoneticPr fontId="3"/>
  </si>
  <si>
    <t>特</t>
    <rPh sb="0" eb="1">
      <t>トク</t>
    </rPh>
    <phoneticPr fontId="3"/>
  </si>
  <si>
    <t>ガタチラ掲載</t>
    <rPh sb="4" eb="6">
      <t>ケイサイ</t>
    </rPh>
    <phoneticPr fontId="3"/>
  </si>
  <si>
    <t>有</t>
    <rPh sb="0" eb="1">
      <t>ア</t>
    </rPh>
    <phoneticPr fontId="3"/>
  </si>
  <si>
    <t>無</t>
    <rPh sb="0" eb="1">
      <t>ナ</t>
    </rPh>
    <phoneticPr fontId="3"/>
  </si>
  <si>
    <t>assh実施日</t>
    <rPh sb="4" eb="7">
      <t>ジッシビ</t>
    </rPh>
    <phoneticPr fontId="3"/>
  </si>
  <si>
    <t>曜日</t>
    <rPh sb="0" eb="2">
      <t>ヨウビ</t>
    </rPh>
    <phoneticPr fontId="3"/>
  </si>
  <si>
    <t>月</t>
    <rPh sb="0" eb="1">
      <t>ゲツ</t>
    </rPh>
    <phoneticPr fontId="3"/>
  </si>
  <si>
    <t>火</t>
  </si>
  <si>
    <t>水</t>
  </si>
  <si>
    <t>木</t>
  </si>
  <si>
    <t>金</t>
  </si>
  <si>
    <t>土</t>
  </si>
  <si>
    <t>日</t>
  </si>
  <si>
    <t>assh曜日</t>
    <rPh sb="4" eb="6">
      <t>ヨウビ</t>
    </rPh>
    <phoneticPr fontId="3"/>
  </si>
  <si>
    <t>第2木曜</t>
    <rPh sb="0" eb="1">
      <t>ダイ</t>
    </rPh>
    <rPh sb="2" eb="4">
      <t>モクヨウ</t>
    </rPh>
    <phoneticPr fontId="3"/>
  </si>
  <si>
    <t>第4木曜</t>
    <rPh sb="0" eb="1">
      <t>ダイ</t>
    </rPh>
    <rPh sb="2" eb="4">
      <t>モクヨウ</t>
    </rPh>
    <phoneticPr fontId="3"/>
  </si>
  <si>
    <t>--年　--月　--日　（--曜）</t>
    <rPh sb="0" eb="1">
      <t>ネン</t>
    </rPh>
    <rPh sb="4" eb="5">
      <t>ガツ</t>
    </rPh>
    <rPh sb="8" eb="9">
      <t>ニチ</t>
    </rPh>
    <rPh sb="13" eb="14">
      <t>ヨウ</t>
    </rPh>
    <phoneticPr fontId="3"/>
  </si>
  <si>
    <t>朝刊</t>
    <rPh sb="0" eb="2">
      <t>チョウカン</t>
    </rPh>
    <phoneticPr fontId="3"/>
  </si>
  <si>
    <t>部</t>
    <rPh sb="0" eb="1">
      <t>ブ</t>
    </rPh>
    <phoneticPr fontId="3"/>
  </si>
  <si>
    <t>E</t>
    <phoneticPr fontId="3"/>
  </si>
  <si>
    <t>販売店名</t>
  </si>
  <si>
    <t>販売店名</t>
    <rPh sb="0" eb="2">
      <t>ハンバイ</t>
    </rPh>
    <rPh sb="2" eb="3">
      <t>テン</t>
    </rPh>
    <rPh sb="3" eb="4">
      <t>メイ</t>
    </rPh>
    <phoneticPr fontId="3"/>
  </si>
  <si>
    <t>朝刊1</t>
    <rPh sb="0" eb="2">
      <t>チョウカン</t>
    </rPh>
    <phoneticPr fontId="3"/>
  </si>
  <si>
    <t>朝刊２</t>
    <rPh sb="0" eb="2">
      <t>チョウカン</t>
    </rPh>
    <phoneticPr fontId="3"/>
  </si>
  <si>
    <t>Seq-No</t>
  </si>
  <si>
    <t>銘柄</t>
  </si>
  <si>
    <t>コード</t>
  </si>
  <si>
    <t>販売店コード</t>
  </si>
  <si>
    <t>基本部数</t>
  </si>
  <si>
    <t>依頼部数</t>
  </si>
  <si>
    <t>割合</t>
  </si>
  <si>
    <t>区域指定</t>
  </si>
  <si>
    <t>フラグ</t>
  </si>
  <si>
    <t>地区コード</t>
  </si>
  <si>
    <t>地区名</t>
  </si>
  <si>
    <t>面積占有率</t>
  </si>
  <si>
    <t>日報</t>
    <rPh sb="0" eb="2">
      <t>ニッポウ</t>
    </rPh>
    <phoneticPr fontId="4"/>
  </si>
  <si>
    <t>401NN000000101001</t>
  </si>
  <si>
    <t>0101001</t>
  </si>
  <si>
    <t>401NN000000101002</t>
  </si>
  <si>
    <t>0101002</t>
  </si>
  <si>
    <t>401NN000000101003</t>
  </si>
  <si>
    <t>0101003</t>
  </si>
  <si>
    <t>401NN000000101005</t>
  </si>
  <si>
    <t>0101005</t>
  </si>
  <si>
    <t>401NN000000101006</t>
  </si>
  <si>
    <t>0101006</t>
  </si>
  <si>
    <t>401NN000000101007</t>
  </si>
  <si>
    <t>0101007</t>
  </si>
  <si>
    <t>401NN000000101008</t>
  </si>
  <si>
    <t>0101008</t>
  </si>
  <si>
    <t>401NN000000101009</t>
  </si>
  <si>
    <t>0101009</t>
  </si>
  <si>
    <t>401NN000000101010</t>
  </si>
  <si>
    <t>0101010</t>
  </si>
  <si>
    <t>401NN000000101011</t>
  </si>
  <si>
    <t>0101011</t>
  </si>
  <si>
    <t>401NN000000101012</t>
  </si>
  <si>
    <t>0101012</t>
  </si>
  <si>
    <t>401NN000000101013</t>
  </si>
  <si>
    <t>0101013</t>
  </si>
  <si>
    <t>401NN000000101014</t>
  </si>
  <si>
    <t>0101014</t>
  </si>
  <si>
    <t>401NN000000101015</t>
  </si>
  <si>
    <t>0101015</t>
  </si>
  <si>
    <t>401NN000000101016</t>
  </si>
  <si>
    <t>0101016</t>
  </si>
  <si>
    <t>401NN000000101017</t>
  </si>
  <si>
    <t>0101017</t>
  </si>
  <si>
    <t>401NN000000101018</t>
  </si>
  <si>
    <t>0101018</t>
  </si>
  <si>
    <t>401NN000000101019</t>
  </si>
  <si>
    <t>0101019</t>
  </si>
  <si>
    <t>401NN000000101021</t>
  </si>
  <si>
    <t>0101021</t>
  </si>
  <si>
    <t>401NN000000101022</t>
  </si>
  <si>
    <t>0101022</t>
  </si>
  <si>
    <t>401NN000000101023</t>
  </si>
  <si>
    <t>0101023</t>
  </si>
  <si>
    <t>401NN000000101024</t>
  </si>
  <si>
    <t>0101024</t>
  </si>
  <si>
    <t>401NN000000101026</t>
  </si>
  <si>
    <t>0101026</t>
  </si>
  <si>
    <t>401NN000000101027</t>
  </si>
  <si>
    <t>0101027</t>
  </si>
  <si>
    <t>401NN000000101029</t>
  </si>
  <si>
    <t>0101029</t>
  </si>
  <si>
    <t>401NN000000101030</t>
  </si>
  <si>
    <t>0101030</t>
  </si>
  <si>
    <t>401NN000000101031</t>
  </si>
  <si>
    <t>0101031</t>
  </si>
  <si>
    <t>401NN000000101032</t>
  </si>
  <si>
    <t>0101032</t>
  </si>
  <si>
    <t>401NN000000101033</t>
  </si>
  <si>
    <t>0101033</t>
  </si>
  <si>
    <t>401NN000000101034</t>
  </si>
  <si>
    <t>0101034</t>
  </si>
  <si>
    <t>401NN000000101035</t>
  </si>
  <si>
    <t>0101035</t>
  </si>
  <si>
    <t>401NN000000101036</t>
  </si>
  <si>
    <t>0101036</t>
  </si>
  <si>
    <t>401NN000000101037</t>
  </si>
  <si>
    <t>0101037</t>
  </si>
  <si>
    <t>401NN000000101038</t>
  </si>
  <si>
    <t>0101038</t>
  </si>
  <si>
    <t>401NN000000101039</t>
  </si>
  <si>
    <t>0101039</t>
  </si>
  <si>
    <t>401NN000000101040</t>
  </si>
  <si>
    <t>0101040</t>
  </si>
  <si>
    <t>101NN000000103006</t>
  </si>
  <si>
    <t>0103006</t>
  </si>
  <si>
    <t>新潟西</t>
    <rPh sb="0" eb="3">
      <t>ニイガタニシ</t>
    </rPh>
    <phoneticPr fontId="4"/>
  </si>
  <si>
    <t>101NN000000103007</t>
  </si>
  <si>
    <t>0103007</t>
  </si>
  <si>
    <t>103NN000000103014</t>
  </si>
  <si>
    <t>0103014</t>
  </si>
  <si>
    <t>103NN000000103015</t>
  </si>
  <si>
    <t>0103015</t>
  </si>
  <si>
    <t>103NN000000103016</t>
  </si>
  <si>
    <t>0103016</t>
  </si>
  <si>
    <t>103NN000000103017</t>
  </si>
  <si>
    <t>0103017</t>
  </si>
  <si>
    <t>103NN000000103018</t>
  </si>
  <si>
    <t>0103018</t>
  </si>
  <si>
    <t>103NN000000103019</t>
  </si>
  <si>
    <t>0103019</t>
  </si>
  <si>
    <t>103NN000000103020</t>
  </si>
  <si>
    <t>0103020</t>
  </si>
  <si>
    <t>103NN000000103021</t>
  </si>
  <si>
    <t>0103021</t>
  </si>
  <si>
    <t>103NN000000103022</t>
  </si>
  <si>
    <t>0103022</t>
  </si>
  <si>
    <t>103NN000000103023</t>
  </si>
  <si>
    <t>0103023</t>
  </si>
  <si>
    <t>103NN000000103024</t>
  </si>
  <si>
    <t>0103024</t>
  </si>
  <si>
    <t>103NN000000103025</t>
  </si>
  <si>
    <t>0103025</t>
  </si>
  <si>
    <t>103NN000000103026</t>
  </si>
  <si>
    <t>0103026</t>
  </si>
  <si>
    <t>103NN000000103028</t>
  </si>
  <si>
    <t>0103028</t>
  </si>
  <si>
    <t>合</t>
    <phoneticPr fontId="4"/>
  </si>
  <si>
    <t>401NN000000201001</t>
  </si>
  <si>
    <t>0201001</t>
  </si>
  <si>
    <t>分水</t>
    <rPh sb="0" eb="2">
      <t>ブンスイ</t>
    </rPh>
    <phoneticPr fontId="4"/>
  </si>
  <si>
    <t>新アマヨ日</t>
    <rPh sb="4" eb="5">
      <t>ニチ</t>
    </rPh>
    <phoneticPr fontId="4"/>
  </si>
  <si>
    <t>401NN000000201002</t>
  </si>
  <si>
    <t>0201002</t>
  </si>
  <si>
    <t>吉田</t>
    <rPh sb="0" eb="2">
      <t>ヨシダ</t>
    </rPh>
    <phoneticPr fontId="4"/>
  </si>
  <si>
    <t>サ</t>
    <phoneticPr fontId="4"/>
  </si>
  <si>
    <t>105NN000000201003</t>
  </si>
  <si>
    <t>0201003</t>
  </si>
  <si>
    <t>合</t>
    <rPh sb="0" eb="1">
      <t>ゴウ</t>
    </rPh>
    <phoneticPr fontId="4"/>
  </si>
  <si>
    <t>401NN000000201004</t>
  </si>
  <si>
    <t>0201004</t>
  </si>
  <si>
    <t>粟生津</t>
    <rPh sb="0" eb="1">
      <t>アワ</t>
    </rPh>
    <rPh sb="1" eb="2">
      <t>セイ</t>
    </rPh>
    <rPh sb="2" eb="3">
      <t>ツ</t>
    </rPh>
    <phoneticPr fontId="4"/>
  </si>
  <si>
    <t>朝刊+ク</t>
    <rPh sb="0" eb="2">
      <t>チョウカン</t>
    </rPh>
    <phoneticPr fontId="4"/>
  </si>
  <si>
    <t>401NN000000201005</t>
  </si>
  <si>
    <t>0201005</t>
  </si>
  <si>
    <t>巻</t>
    <rPh sb="0" eb="1">
      <t>マキ</t>
    </rPh>
    <phoneticPr fontId="4"/>
  </si>
  <si>
    <t>アサ</t>
    <phoneticPr fontId="4"/>
  </si>
  <si>
    <t>101NN000000201006</t>
  </si>
  <si>
    <t>0201006</t>
  </si>
  <si>
    <t>ヨ</t>
    <phoneticPr fontId="4"/>
  </si>
  <si>
    <t>103NN000000201007</t>
  </si>
  <si>
    <t>0201007</t>
  </si>
  <si>
    <t>401NN000000201008</t>
  </si>
  <si>
    <t>0201008</t>
  </si>
  <si>
    <t>岩室</t>
    <rPh sb="0" eb="2">
      <t>イワムロ</t>
    </rPh>
    <phoneticPr fontId="4"/>
  </si>
  <si>
    <t>401NN000000201009</t>
  </si>
  <si>
    <t>0201009</t>
  </si>
  <si>
    <t>西川</t>
    <rPh sb="0" eb="2">
      <t>ニシカワ</t>
    </rPh>
    <phoneticPr fontId="4"/>
  </si>
  <si>
    <t>401NN000000201010</t>
  </si>
  <si>
    <t>0201010</t>
  </si>
  <si>
    <t>中之口</t>
    <rPh sb="0" eb="1">
      <t>ナカ</t>
    </rPh>
    <rPh sb="1" eb="2">
      <t>ノ</t>
    </rPh>
    <rPh sb="2" eb="3">
      <t>クチ</t>
    </rPh>
    <phoneticPr fontId="4"/>
  </si>
  <si>
    <t>401NN000000201011</t>
  </si>
  <si>
    <t>0201011</t>
  </si>
  <si>
    <t>弥彦</t>
    <rPh sb="0" eb="2">
      <t>ヤヒコ</t>
    </rPh>
    <phoneticPr fontId="4"/>
  </si>
  <si>
    <t>401NN000000202001</t>
  </si>
  <si>
    <t>0202001</t>
  </si>
  <si>
    <t>小須戸</t>
    <rPh sb="0" eb="3">
      <t>コスド</t>
    </rPh>
    <phoneticPr fontId="4"/>
  </si>
  <si>
    <t>401NN000000202002</t>
  </si>
  <si>
    <t>0202002</t>
  </si>
  <si>
    <t>矢代田</t>
    <rPh sb="0" eb="2">
      <t>ヤシロ</t>
    </rPh>
    <rPh sb="2" eb="3">
      <t>タ</t>
    </rPh>
    <phoneticPr fontId="4"/>
  </si>
  <si>
    <t>新マヨ日</t>
    <phoneticPr fontId="4"/>
  </si>
  <si>
    <t>401NN000000202003</t>
  </si>
  <si>
    <t>0202003</t>
  </si>
  <si>
    <t>村松</t>
    <rPh sb="0" eb="2">
      <t>ムラマツ</t>
    </rPh>
    <phoneticPr fontId="4"/>
  </si>
  <si>
    <t>アサ</t>
    <phoneticPr fontId="4"/>
  </si>
  <si>
    <t>101NN000000202004</t>
  </si>
  <si>
    <t>0202004</t>
  </si>
  <si>
    <t>401NN000000203001</t>
  </si>
  <si>
    <t>0203001</t>
  </si>
  <si>
    <t>新津</t>
    <rPh sb="0" eb="2">
      <t>ニイツシ</t>
    </rPh>
    <phoneticPr fontId="4"/>
  </si>
  <si>
    <t>401NN000000204001</t>
  </si>
  <si>
    <t>0204001</t>
  </si>
  <si>
    <t>五泉</t>
    <rPh sb="0" eb="2">
      <t>ゴセンシ</t>
    </rPh>
    <phoneticPr fontId="4"/>
  </si>
  <si>
    <t>101NN000000204002</t>
  </si>
  <si>
    <t>0204002</t>
  </si>
  <si>
    <t>401NN000000204003</t>
  </si>
  <si>
    <t>0204003</t>
  </si>
  <si>
    <t>馬下</t>
    <rPh sb="0" eb="1">
      <t>ウマ</t>
    </rPh>
    <rPh sb="1" eb="2">
      <t>シタ</t>
    </rPh>
    <phoneticPr fontId="4"/>
  </si>
  <si>
    <t>401NN000000205001</t>
  </si>
  <si>
    <t>0205001</t>
  </si>
  <si>
    <t>白根</t>
    <rPh sb="0" eb="2">
      <t>シロネシ</t>
    </rPh>
    <phoneticPr fontId="4"/>
  </si>
  <si>
    <t>ヨサ</t>
    <phoneticPr fontId="4"/>
  </si>
  <si>
    <t>103NN000000205002</t>
  </si>
  <si>
    <t>0205002</t>
  </si>
  <si>
    <t>401NN000000205003</t>
  </si>
  <si>
    <t>0205003</t>
  </si>
  <si>
    <t>月潟</t>
    <rPh sb="0" eb="1">
      <t>ツキ</t>
    </rPh>
    <rPh sb="1" eb="2">
      <t>カタ</t>
    </rPh>
    <phoneticPr fontId="4"/>
  </si>
  <si>
    <t>401NN000000205004</t>
  </si>
  <si>
    <t>0205004</t>
  </si>
  <si>
    <t>新飯田</t>
    <rPh sb="0" eb="1">
      <t>シン</t>
    </rPh>
    <rPh sb="1" eb="3">
      <t>イイダ</t>
    </rPh>
    <phoneticPr fontId="4"/>
  </si>
  <si>
    <t>新アマサ日</t>
    <rPh sb="0" eb="1">
      <t>シン</t>
    </rPh>
    <rPh sb="4" eb="5">
      <t>ニチ</t>
    </rPh>
    <phoneticPr fontId="4"/>
  </si>
  <si>
    <t>401NN000000206001</t>
  </si>
  <si>
    <t>0206001</t>
  </si>
  <si>
    <t>三条北</t>
    <rPh sb="0" eb="2">
      <t>サンジョウ</t>
    </rPh>
    <rPh sb="2" eb="3">
      <t>キタ</t>
    </rPh>
    <phoneticPr fontId="4"/>
  </si>
  <si>
    <t>401NN000000206002</t>
  </si>
  <si>
    <t>0206002</t>
  </si>
  <si>
    <t>三条南</t>
    <rPh sb="0" eb="2">
      <t>サンジョウ</t>
    </rPh>
    <rPh sb="2" eb="3">
      <t>ミナミ</t>
    </rPh>
    <phoneticPr fontId="4"/>
  </si>
  <si>
    <t>401NN000000206003</t>
  </si>
  <si>
    <t>0206003</t>
  </si>
  <si>
    <t>三条西</t>
    <rPh sb="0" eb="2">
      <t>サンジョウ</t>
    </rPh>
    <rPh sb="2" eb="3">
      <t>ニシ</t>
    </rPh>
    <phoneticPr fontId="4"/>
  </si>
  <si>
    <t>ヨ</t>
    <phoneticPr fontId="4"/>
  </si>
  <si>
    <t>103NN000000206006</t>
  </si>
  <si>
    <t>0206006</t>
  </si>
  <si>
    <t>三条</t>
    <rPh sb="0" eb="2">
      <t>サンジョウ</t>
    </rPh>
    <phoneticPr fontId="4"/>
  </si>
  <si>
    <t>401NN000000207001</t>
  </si>
  <si>
    <t>0207001</t>
  </si>
  <si>
    <t>燕</t>
    <rPh sb="0" eb="1">
      <t>ツバメ</t>
    </rPh>
    <phoneticPr fontId="4"/>
  </si>
  <si>
    <t>401NN000000207002</t>
  </si>
  <si>
    <t>0207002</t>
  </si>
  <si>
    <t>燕南</t>
    <rPh sb="0" eb="1">
      <t>ツバメ</t>
    </rPh>
    <rPh sb="1" eb="2">
      <t>ミナミ</t>
    </rPh>
    <phoneticPr fontId="4"/>
  </si>
  <si>
    <t>ヨ</t>
    <phoneticPr fontId="4"/>
  </si>
  <si>
    <t>103NN000000207005</t>
  </si>
  <si>
    <t>0207005</t>
  </si>
  <si>
    <t>401NN000000208001</t>
  </si>
  <si>
    <t>0208001</t>
  </si>
  <si>
    <t>加茂</t>
    <rPh sb="0" eb="2">
      <t>カモシ</t>
    </rPh>
    <phoneticPr fontId="4"/>
  </si>
  <si>
    <t>ヨ</t>
    <phoneticPr fontId="4"/>
  </si>
  <si>
    <t>103NN000000208003</t>
  </si>
  <si>
    <t>0208003</t>
  </si>
  <si>
    <t>加茂</t>
    <rPh sb="0" eb="2">
      <t>カモ</t>
    </rPh>
    <phoneticPr fontId="4"/>
  </si>
  <si>
    <t>401NN000000209001</t>
  </si>
  <si>
    <t>0209001</t>
  </si>
  <si>
    <t>下田</t>
    <rPh sb="0" eb="2">
      <t>シモダ</t>
    </rPh>
    <phoneticPr fontId="4"/>
  </si>
  <si>
    <t>401NN000000209002</t>
  </si>
  <si>
    <t>0209002</t>
  </si>
  <si>
    <t>栄山嵜</t>
    <rPh sb="0" eb="1">
      <t>サカエ</t>
    </rPh>
    <rPh sb="1" eb="3">
      <t>ヤマザキ</t>
    </rPh>
    <phoneticPr fontId="4"/>
  </si>
  <si>
    <t>401NN000000209003</t>
  </si>
  <si>
    <t>0209003</t>
  </si>
  <si>
    <t>栄吉田</t>
    <rPh sb="0" eb="1">
      <t>サカエ</t>
    </rPh>
    <rPh sb="1" eb="3">
      <t>ヨシダ</t>
    </rPh>
    <phoneticPr fontId="4"/>
  </si>
  <si>
    <t>401NN000000209005</t>
  </si>
  <si>
    <t>0209005</t>
  </si>
  <si>
    <t>帯織</t>
    <rPh sb="0" eb="1">
      <t>オビ</t>
    </rPh>
    <rPh sb="1" eb="2">
      <t>オリ</t>
    </rPh>
    <phoneticPr fontId="4"/>
  </si>
  <si>
    <t>401NN000000210001</t>
  </si>
  <si>
    <t>0210001</t>
  </si>
  <si>
    <t>豊栄北</t>
    <rPh sb="0" eb="2">
      <t>トヨサカ</t>
    </rPh>
    <rPh sb="2" eb="3">
      <t>キタ</t>
    </rPh>
    <phoneticPr fontId="4"/>
  </si>
  <si>
    <t>401NN000000210002</t>
  </si>
  <si>
    <t>0210002</t>
  </si>
  <si>
    <t>豊栄南※</t>
    <rPh sb="0" eb="2">
      <t>トヨサカ</t>
    </rPh>
    <rPh sb="2" eb="3">
      <t>ミナミ</t>
    </rPh>
    <phoneticPr fontId="4"/>
  </si>
  <si>
    <t>ヨサ日</t>
    <phoneticPr fontId="4"/>
  </si>
  <si>
    <t>103NN000000210002</t>
  </si>
  <si>
    <t>豊栄</t>
    <rPh sb="0" eb="2">
      <t>トヨサカ</t>
    </rPh>
    <phoneticPr fontId="4"/>
  </si>
  <si>
    <t>401NN000000210003</t>
  </si>
  <si>
    <t>0210003</t>
  </si>
  <si>
    <t>木崎</t>
    <rPh sb="0" eb="2">
      <t>キザキ</t>
    </rPh>
    <phoneticPr fontId="4"/>
  </si>
  <si>
    <t>401NN000000211002</t>
  </si>
  <si>
    <t>0211002</t>
  </si>
  <si>
    <t>新発田西</t>
    <rPh sb="0" eb="3">
      <t>シバタシ</t>
    </rPh>
    <rPh sb="3" eb="4">
      <t>ニシ</t>
    </rPh>
    <phoneticPr fontId="4"/>
  </si>
  <si>
    <t>401NN000000211003</t>
  </si>
  <si>
    <t>0211003</t>
  </si>
  <si>
    <t>新発田東</t>
    <rPh sb="0" eb="3">
      <t>シバタ</t>
    </rPh>
    <rPh sb="3" eb="4">
      <t>ヒガシ</t>
    </rPh>
    <phoneticPr fontId="4"/>
  </si>
  <si>
    <t>ア</t>
    <phoneticPr fontId="4"/>
  </si>
  <si>
    <t>101NN000000211004</t>
  </si>
  <si>
    <t>0211004</t>
  </si>
  <si>
    <t>新発田</t>
    <rPh sb="0" eb="3">
      <t>シバタ</t>
    </rPh>
    <phoneticPr fontId="4"/>
  </si>
  <si>
    <t>ヨサ</t>
    <phoneticPr fontId="4"/>
  </si>
  <si>
    <t>103NN000000211005</t>
  </si>
  <si>
    <t>0211005</t>
  </si>
  <si>
    <t>401NN000000211006</t>
  </si>
  <si>
    <t>0211006</t>
  </si>
  <si>
    <t>月岡</t>
    <rPh sb="0" eb="2">
      <t>ツキオカ</t>
    </rPh>
    <phoneticPr fontId="4"/>
  </si>
  <si>
    <t>新アマ日</t>
    <rPh sb="3" eb="4">
      <t>ニチ</t>
    </rPh>
    <phoneticPr fontId="4"/>
  </si>
  <si>
    <t>401NN000000212001</t>
  </si>
  <si>
    <t>0212001</t>
  </si>
  <si>
    <t>中条東</t>
    <rPh sb="0" eb="2">
      <t>ナカジョウ</t>
    </rPh>
    <rPh sb="2" eb="3">
      <t>ヒガシ</t>
    </rPh>
    <phoneticPr fontId="4"/>
  </si>
  <si>
    <t>401NN000000212002</t>
  </si>
  <si>
    <t>0212002</t>
  </si>
  <si>
    <t>西中条</t>
    <rPh sb="0" eb="1">
      <t>ニシ</t>
    </rPh>
    <rPh sb="1" eb="3">
      <t>ナカジョウ</t>
    </rPh>
    <phoneticPr fontId="4"/>
  </si>
  <si>
    <t>103NN000000212003</t>
  </si>
  <si>
    <t>0212003</t>
  </si>
  <si>
    <t>中条</t>
    <rPh sb="0" eb="2">
      <t>ナカジョウ</t>
    </rPh>
    <phoneticPr fontId="4"/>
  </si>
  <si>
    <t>401NN000000212004</t>
  </si>
  <si>
    <t>0212004</t>
  </si>
  <si>
    <t>黒川</t>
    <rPh sb="0" eb="2">
      <t>クロカワ</t>
    </rPh>
    <phoneticPr fontId="4"/>
  </si>
  <si>
    <t>401NN000000212005</t>
  </si>
  <si>
    <t>0212005</t>
  </si>
  <si>
    <t>水原※</t>
    <rPh sb="0" eb="2">
      <t>スイバラ</t>
    </rPh>
    <phoneticPr fontId="4"/>
  </si>
  <si>
    <t>103NN000000212006</t>
  </si>
  <si>
    <t>0212006</t>
  </si>
  <si>
    <t>水原</t>
    <rPh sb="0" eb="2">
      <t>スイバラ</t>
    </rPh>
    <phoneticPr fontId="4"/>
  </si>
  <si>
    <t>401NN000000212007</t>
  </si>
  <si>
    <t>0212007</t>
  </si>
  <si>
    <t>保田</t>
    <rPh sb="0" eb="1">
      <t>ホ</t>
    </rPh>
    <rPh sb="1" eb="2">
      <t>タ</t>
    </rPh>
    <phoneticPr fontId="4"/>
  </si>
  <si>
    <t>401NN000000213001</t>
  </si>
  <si>
    <t>0213001</t>
  </si>
  <si>
    <t>村上</t>
    <rPh sb="0" eb="2">
      <t>ムラカミ</t>
    </rPh>
    <phoneticPr fontId="4"/>
  </si>
  <si>
    <t>401NN000000213002</t>
  </si>
  <si>
    <t>0213002</t>
  </si>
  <si>
    <t>岩船</t>
    <rPh sb="0" eb="2">
      <t>イワフネ</t>
    </rPh>
    <phoneticPr fontId="4"/>
  </si>
  <si>
    <t>401NN000000213003</t>
  </si>
  <si>
    <t>0213003</t>
  </si>
  <si>
    <t>越後早川</t>
    <rPh sb="0" eb="2">
      <t>エチゴ</t>
    </rPh>
    <rPh sb="2" eb="4">
      <t>ハヤカワ</t>
    </rPh>
    <phoneticPr fontId="4"/>
  </si>
  <si>
    <t>401NN000000214001</t>
  </si>
  <si>
    <t>0214001</t>
  </si>
  <si>
    <t>坂町</t>
    <rPh sb="0" eb="2">
      <t>サカマチ</t>
    </rPh>
    <phoneticPr fontId="4"/>
  </si>
  <si>
    <t>401NN000000214002</t>
  </si>
  <si>
    <t>0214002</t>
  </si>
  <si>
    <t>平林</t>
    <rPh sb="0" eb="2">
      <t>ヒラバヤシ</t>
    </rPh>
    <phoneticPr fontId="4"/>
  </si>
  <si>
    <t>401NN000000214003</t>
  </si>
  <si>
    <t>0214003</t>
  </si>
  <si>
    <t>関川</t>
    <rPh sb="0" eb="2">
      <t>セキカワ</t>
    </rPh>
    <phoneticPr fontId="4"/>
  </si>
  <si>
    <t>401NN000000214004</t>
  </si>
  <si>
    <t>0214004</t>
  </si>
  <si>
    <t>寒川桑川</t>
    <rPh sb="0" eb="1">
      <t>カン</t>
    </rPh>
    <rPh sb="1" eb="2">
      <t>カワ</t>
    </rPh>
    <rPh sb="2" eb="3">
      <t>クワ</t>
    </rPh>
    <rPh sb="3" eb="4">
      <t>カワ</t>
    </rPh>
    <phoneticPr fontId="4"/>
  </si>
  <si>
    <t>401NN000000214005</t>
  </si>
  <si>
    <t>0214005</t>
  </si>
  <si>
    <t>府屋</t>
    <rPh sb="0" eb="1">
      <t>フ</t>
    </rPh>
    <rPh sb="1" eb="2">
      <t>ヤ</t>
    </rPh>
    <phoneticPr fontId="4"/>
  </si>
  <si>
    <t>401NN000000214006</t>
  </si>
  <si>
    <t>0214006</t>
  </si>
  <si>
    <t>黒川俣</t>
    <rPh sb="0" eb="2">
      <t>クロカワ</t>
    </rPh>
    <rPh sb="2" eb="3">
      <t>マタ</t>
    </rPh>
    <phoneticPr fontId="4"/>
  </si>
  <si>
    <t>401NN000000215001</t>
  </si>
  <si>
    <t>0215001</t>
  </si>
  <si>
    <t>津川</t>
    <rPh sb="0" eb="2">
      <t>ツガワ</t>
    </rPh>
    <phoneticPr fontId="4"/>
  </si>
  <si>
    <t>401NN000000215002</t>
  </si>
  <si>
    <t>0215002</t>
  </si>
  <si>
    <t>豊実</t>
    <rPh sb="0" eb="1">
      <t>トヨ</t>
    </rPh>
    <rPh sb="1" eb="2">
      <t>ミ</t>
    </rPh>
    <phoneticPr fontId="4"/>
  </si>
  <si>
    <t>401NN000000215003</t>
  </si>
  <si>
    <t>0215003</t>
  </si>
  <si>
    <t>日出谷</t>
    <rPh sb="0" eb="1">
      <t>ヒ</t>
    </rPh>
    <rPh sb="1" eb="2">
      <t>デ</t>
    </rPh>
    <rPh sb="2" eb="3">
      <t>タニ</t>
    </rPh>
    <phoneticPr fontId="4"/>
  </si>
  <si>
    <t>401NN000000215004</t>
  </si>
  <si>
    <t>0215004</t>
  </si>
  <si>
    <t>鹿瀬</t>
    <rPh sb="0" eb="2">
      <t>カノセ</t>
    </rPh>
    <phoneticPr fontId="4"/>
  </si>
  <si>
    <t>401NN000000215005</t>
  </si>
  <si>
    <t>0215005</t>
  </si>
  <si>
    <t>白崎</t>
    <rPh sb="0" eb="2">
      <t>シロサキ</t>
    </rPh>
    <phoneticPr fontId="4"/>
  </si>
  <si>
    <t>401NN000000215006</t>
  </si>
  <si>
    <t>0215006</t>
  </si>
  <si>
    <t>五十島</t>
    <rPh sb="0" eb="2">
      <t>ゴジュウ</t>
    </rPh>
    <rPh sb="2" eb="3">
      <t>シマ</t>
    </rPh>
    <phoneticPr fontId="4"/>
  </si>
  <si>
    <t>新マ日</t>
    <rPh sb="2" eb="3">
      <t>ニチ</t>
    </rPh>
    <phoneticPr fontId="4"/>
  </si>
  <si>
    <t>401NN000000301001</t>
  </si>
  <si>
    <t>0301001</t>
  </si>
  <si>
    <t>両津</t>
    <rPh sb="0" eb="2">
      <t>リョウツ</t>
    </rPh>
    <phoneticPr fontId="4"/>
  </si>
  <si>
    <t>101NN000000301002</t>
  </si>
  <si>
    <t>0301002</t>
  </si>
  <si>
    <t>103NN000000301003</t>
  </si>
  <si>
    <t>0301003</t>
  </si>
  <si>
    <t>サ</t>
  </si>
  <si>
    <t>105NN000000301004</t>
  </si>
  <si>
    <t>0301004</t>
  </si>
  <si>
    <t>401NN000000301005</t>
  </si>
  <si>
    <t>0301005</t>
  </si>
  <si>
    <t>吉井</t>
    <rPh sb="0" eb="2">
      <t>ヨシイ</t>
    </rPh>
    <phoneticPr fontId="4"/>
  </si>
  <si>
    <t>新サ</t>
  </si>
  <si>
    <t>401NN000000302001</t>
  </si>
  <si>
    <t>0302001</t>
  </si>
  <si>
    <t>真野</t>
    <rPh sb="0" eb="2">
      <t>マノ</t>
    </rPh>
    <phoneticPr fontId="4"/>
  </si>
  <si>
    <t>アマヨサ日</t>
    <rPh sb="4" eb="5">
      <t>ニチ</t>
    </rPh>
    <phoneticPr fontId="4"/>
  </si>
  <si>
    <t>101NN000000302002</t>
  </si>
  <si>
    <t>0302002</t>
  </si>
  <si>
    <t>新マサ日</t>
    <rPh sb="3" eb="4">
      <t>ニチ</t>
    </rPh>
    <phoneticPr fontId="4"/>
  </si>
  <si>
    <t>401NN000000302003</t>
  </si>
  <si>
    <t>0302003</t>
  </si>
  <si>
    <t>新穂</t>
    <rPh sb="0" eb="2">
      <t>ニイボ</t>
    </rPh>
    <phoneticPr fontId="4"/>
  </si>
  <si>
    <t>101NN000000302004</t>
  </si>
  <si>
    <t>0302004</t>
  </si>
  <si>
    <t>新</t>
  </si>
  <si>
    <t>401NN000000302006</t>
  </si>
  <si>
    <t>0302006</t>
  </si>
  <si>
    <t>畑野</t>
    <rPh sb="0" eb="2">
      <t>ハタノ</t>
    </rPh>
    <phoneticPr fontId="4"/>
  </si>
  <si>
    <t>101NN000000302007</t>
  </si>
  <si>
    <t>0302007</t>
  </si>
  <si>
    <t>新アマ日</t>
    <rPh sb="0" eb="1">
      <t>シン</t>
    </rPh>
    <rPh sb="3" eb="4">
      <t>ヒ</t>
    </rPh>
    <phoneticPr fontId="4"/>
  </si>
  <si>
    <t>401NN000000302008</t>
  </si>
  <si>
    <t>0302008</t>
  </si>
  <si>
    <t>佐和田</t>
    <rPh sb="0" eb="1">
      <t>サ</t>
    </rPh>
    <rPh sb="1" eb="2">
      <t>ワ</t>
    </rPh>
    <rPh sb="2" eb="3">
      <t>サワダ</t>
    </rPh>
    <phoneticPr fontId="4"/>
  </si>
  <si>
    <t>103NN000000302010</t>
  </si>
  <si>
    <t>0302010</t>
  </si>
  <si>
    <t>佐和田</t>
    <rPh sb="0" eb="3">
      <t>サワダ</t>
    </rPh>
    <phoneticPr fontId="4"/>
  </si>
  <si>
    <t>103NN000000302011</t>
  </si>
  <si>
    <t>0302011</t>
  </si>
  <si>
    <t>沢根</t>
    <rPh sb="0" eb="1">
      <t>サワ</t>
    </rPh>
    <rPh sb="1" eb="2">
      <t>ネ</t>
    </rPh>
    <phoneticPr fontId="4"/>
  </si>
  <si>
    <t>401NN000000302012</t>
  </si>
  <si>
    <t>0302012</t>
  </si>
  <si>
    <t>相川</t>
    <rPh sb="0" eb="2">
      <t>アイカワ</t>
    </rPh>
    <phoneticPr fontId="4"/>
  </si>
  <si>
    <t>101NN000000302013</t>
  </si>
  <si>
    <t>0302013</t>
  </si>
  <si>
    <t>103NN000000302014</t>
  </si>
  <si>
    <t>0302014</t>
  </si>
  <si>
    <t>401NN000000302015</t>
  </si>
  <si>
    <t>0302015</t>
  </si>
  <si>
    <t>金井</t>
    <rPh sb="0" eb="2">
      <t>カナイ</t>
    </rPh>
    <phoneticPr fontId="4"/>
  </si>
  <si>
    <t>401NN000000302016</t>
  </si>
  <si>
    <t>0302016</t>
  </si>
  <si>
    <t>羽茂</t>
    <rPh sb="0" eb="2">
      <t>ハモチ</t>
    </rPh>
    <phoneticPr fontId="4"/>
  </si>
  <si>
    <t>101NN000000302017</t>
  </si>
  <si>
    <t>0302017</t>
  </si>
  <si>
    <t>401NN000000302018</t>
  </si>
  <si>
    <t>0302018</t>
  </si>
  <si>
    <t>小木</t>
    <rPh sb="0" eb="2">
      <t>オギ</t>
    </rPh>
    <phoneticPr fontId="4"/>
  </si>
  <si>
    <t>アマサ日</t>
    <rPh sb="3" eb="4">
      <t>ニチ</t>
    </rPh>
    <phoneticPr fontId="4"/>
  </si>
  <si>
    <t>101NN000000302019</t>
  </si>
  <si>
    <t>0302019</t>
  </si>
  <si>
    <t>103NN000000302020</t>
  </si>
  <si>
    <t>0302020</t>
  </si>
  <si>
    <t>401NN000000302021</t>
  </si>
  <si>
    <t>0302021</t>
  </si>
  <si>
    <t>赤泊</t>
    <rPh sb="0" eb="2">
      <t>アカドマリ</t>
    </rPh>
    <phoneticPr fontId="4"/>
  </si>
  <si>
    <t>101NN000000302022</t>
  </si>
  <si>
    <t>0302022</t>
  </si>
  <si>
    <t>401NN000000302023</t>
  </si>
  <si>
    <t>0302023</t>
  </si>
  <si>
    <t>多田</t>
    <rPh sb="0" eb="2">
      <t>タダ</t>
    </rPh>
    <phoneticPr fontId="4"/>
  </si>
  <si>
    <t>新アマサ日</t>
    <rPh sb="4" eb="5">
      <t>ニチ</t>
    </rPh>
    <phoneticPr fontId="4"/>
  </si>
  <si>
    <t>401NN000000401001</t>
  </si>
  <si>
    <t>0401001</t>
  </si>
  <si>
    <t>長岡大手</t>
    <rPh sb="0" eb="2">
      <t>ナガオカ</t>
    </rPh>
    <rPh sb="2" eb="4">
      <t>オオテ</t>
    </rPh>
    <phoneticPr fontId="4"/>
  </si>
  <si>
    <t>401NN000000401002</t>
  </si>
  <si>
    <t>0401002</t>
  </si>
  <si>
    <t>長岡中央</t>
    <rPh sb="0" eb="2">
      <t>ナガオカ</t>
    </rPh>
    <rPh sb="2" eb="4">
      <t>チュウオウ</t>
    </rPh>
    <phoneticPr fontId="4"/>
  </si>
  <si>
    <t>401NN000000401003</t>
  </si>
  <si>
    <t>0401003</t>
  </si>
  <si>
    <t>長岡南</t>
    <rPh sb="0" eb="2">
      <t>ナガオカ</t>
    </rPh>
    <rPh sb="2" eb="3">
      <t>ミナミ</t>
    </rPh>
    <phoneticPr fontId="4"/>
  </si>
  <si>
    <t>朝刊＋ク</t>
    <rPh sb="0" eb="2">
      <t>チョウカン</t>
    </rPh>
    <phoneticPr fontId="4"/>
  </si>
  <si>
    <t>401NN000000401004</t>
  </si>
  <si>
    <t>0401004</t>
  </si>
  <si>
    <t>長岡東</t>
    <rPh sb="0" eb="2">
      <t>ナガオカ</t>
    </rPh>
    <rPh sb="2" eb="3">
      <t>ヒガシ</t>
    </rPh>
    <phoneticPr fontId="4"/>
  </si>
  <si>
    <t>401NN000000401005</t>
  </si>
  <si>
    <t>0401005</t>
  </si>
  <si>
    <t>長岡新保</t>
    <rPh sb="0" eb="2">
      <t>ナガオカ</t>
    </rPh>
    <rPh sb="2" eb="4">
      <t>シンボ</t>
    </rPh>
    <phoneticPr fontId="4"/>
  </si>
  <si>
    <t>103NN000000401008</t>
  </si>
  <si>
    <t>0401008</t>
  </si>
  <si>
    <t>長岡悠久</t>
    <rPh sb="0" eb="2">
      <t>ナガオカ</t>
    </rPh>
    <rPh sb="2" eb="4">
      <t>ユウキュウ</t>
    </rPh>
    <phoneticPr fontId="4"/>
  </si>
  <si>
    <t>103NN000000401009</t>
  </si>
  <si>
    <t>0401009</t>
  </si>
  <si>
    <t>長岡</t>
    <rPh sb="0" eb="2">
      <t>ナガオカ</t>
    </rPh>
    <phoneticPr fontId="4"/>
  </si>
  <si>
    <t>401NN000000401010</t>
  </si>
  <si>
    <t>0401010</t>
  </si>
  <si>
    <t>長岡南部</t>
    <rPh sb="0" eb="2">
      <t>ナガオカ</t>
    </rPh>
    <rPh sb="2" eb="4">
      <t>ナンブ</t>
    </rPh>
    <phoneticPr fontId="4"/>
  </si>
  <si>
    <t>103NN000000401011</t>
  </si>
  <si>
    <t>0401011</t>
  </si>
  <si>
    <t>西長岡</t>
    <rPh sb="0" eb="1">
      <t>ニシ</t>
    </rPh>
    <rPh sb="1" eb="3">
      <t>ナガオカ</t>
    </rPh>
    <phoneticPr fontId="4"/>
  </si>
  <si>
    <t>401NN000000401012</t>
  </si>
  <si>
    <t>0401012</t>
  </si>
  <si>
    <t>長岡西部</t>
    <rPh sb="0" eb="2">
      <t>ナガオカ</t>
    </rPh>
    <rPh sb="2" eb="4">
      <t>セイブ</t>
    </rPh>
    <phoneticPr fontId="4"/>
  </si>
  <si>
    <t>401NN000000401013</t>
  </si>
  <si>
    <t>0401013</t>
  </si>
  <si>
    <t>関原</t>
    <rPh sb="0" eb="2">
      <t>セキハラ</t>
    </rPh>
    <phoneticPr fontId="4"/>
  </si>
  <si>
    <t>401NN000000401014</t>
  </si>
  <si>
    <t>0401014</t>
  </si>
  <si>
    <t>王寺川</t>
    <rPh sb="0" eb="1">
      <t>オウ</t>
    </rPh>
    <rPh sb="1" eb="2">
      <t>テラ</t>
    </rPh>
    <rPh sb="2" eb="3">
      <t>カワ</t>
    </rPh>
    <phoneticPr fontId="4"/>
  </si>
  <si>
    <t>401NN000000401015</t>
  </si>
  <si>
    <t>0401015</t>
  </si>
  <si>
    <t>長岡江陽</t>
    <rPh sb="0" eb="2">
      <t>ナガオカ</t>
    </rPh>
    <rPh sb="2" eb="3">
      <t>エ</t>
    </rPh>
    <rPh sb="3" eb="4">
      <t>ヨウ</t>
    </rPh>
    <phoneticPr fontId="4"/>
  </si>
  <si>
    <t>401NN000000401016</t>
  </si>
  <si>
    <t>0401016</t>
  </si>
  <si>
    <t>黒条</t>
    <rPh sb="0" eb="1">
      <t>クロ</t>
    </rPh>
    <rPh sb="1" eb="2">
      <t>ジョウ</t>
    </rPh>
    <phoneticPr fontId="4"/>
  </si>
  <si>
    <t>103NN000000401018</t>
  </si>
  <si>
    <t>0401018</t>
  </si>
  <si>
    <t>新組</t>
    <rPh sb="0" eb="1">
      <t>シン</t>
    </rPh>
    <rPh sb="1" eb="2">
      <t>クミ</t>
    </rPh>
    <phoneticPr fontId="4"/>
  </si>
  <si>
    <t>401NN000000401020</t>
  </si>
  <si>
    <t>0401020</t>
  </si>
  <si>
    <t>浦瀬</t>
    <rPh sb="0" eb="1">
      <t>ウラ</t>
    </rPh>
    <rPh sb="1" eb="2">
      <t>セ</t>
    </rPh>
    <phoneticPr fontId="4"/>
  </si>
  <si>
    <t>103NN000000401022</t>
  </si>
  <si>
    <t>0401022</t>
  </si>
  <si>
    <t>長岡宮内</t>
    <rPh sb="0" eb="2">
      <t>ナガオカ</t>
    </rPh>
    <rPh sb="2" eb="4">
      <t>ミヤウチ</t>
    </rPh>
    <phoneticPr fontId="4"/>
  </si>
  <si>
    <t>401NN000000401023</t>
  </si>
  <si>
    <t>0401023</t>
  </si>
  <si>
    <t>401NN000000401024</t>
  </si>
  <si>
    <t>0401024</t>
  </si>
  <si>
    <t>濁沢</t>
    <rPh sb="0" eb="1">
      <t>ニゴ</t>
    </rPh>
    <rPh sb="1" eb="2">
      <t>サワ</t>
    </rPh>
    <phoneticPr fontId="4"/>
  </si>
  <si>
    <t>401NN000000401025</t>
  </si>
  <si>
    <t>0401025</t>
  </si>
  <si>
    <t>岡南</t>
    <rPh sb="0" eb="1">
      <t>オカ</t>
    </rPh>
    <rPh sb="1" eb="2">
      <t>ナン</t>
    </rPh>
    <phoneticPr fontId="4"/>
  </si>
  <si>
    <t>401NN000000401888</t>
  </si>
  <si>
    <t>0401888</t>
  </si>
  <si>
    <t>六日市</t>
    <rPh sb="0" eb="2">
      <t>ムイカ</t>
    </rPh>
    <rPh sb="2" eb="3">
      <t>イチ</t>
    </rPh>
    <phoneticPr fontId="4"/>
  </si>
  <si>
    <t>新アマサ</t>
    <phoneticPr fontId="4"/>
  </si>
  <si>
    <t>401NN000000402001</t>
  </si>
  <si>
    <t>0402001</t>
  </si>
  <si>
    <t>栃尾</t>
    <rPh sb="0" eb="2">
      <t>トチオシ</t>
    </rPh>
    <phoneticPr fontId="4"/>
  </si>
  <si>
    <t>ヨ日</t>
    <rPh sb="1" eb="2">
      <t>ニチ</t>
    </rPh>
    <phoneticPr fontId="4"/>
  </si>
  <si>
    <t>103NN000000402003</t>
  </si>
  <si>
    <t>0402003</t>
  </si>
  <si>
    <t>栃尾</t>
    <rPh sb="0" eb="2">
      <t>トチオ</t>
    </rPh>
    <phoneticPr fontId="4"/>
  </si>
  <si>
    <t>401NN000000403001</t>
  </si>
  <si>
    <t>0403001</t>
  </si>
  <si>
    <t>見附南
（椿沢含む）</t>
    <rPh sb="0" eb="2">
      <t>ミツケ</t>
    </rPh>
    <rPh sb="2" eb="3">
      <t>ミナミ</t>
    </rPh>
    <rPh sb="5" eb="6">
      <t>ツバキ</t>
    </rPh>
    <rPh sb="6" eb="7">
      <t>サワ</t>
    </rPh>
    <rPh sb="7" eb="8">
      <t>フク</t>
    </rPh>
    <phoneticPr fontId="4"/>
  </si>
  <si>
    <t>401NN000000403002</t>
  </si>
  <si>
    <t>0403002</t>
  </si>
  <si>
    <t>見附北</t>
    <rPh sb="0" eb="2">
      <t>ミツケ</t>
    </rPh>
    <rPh sb="2" eb="3">
      <t>キタ</t>
    </rPh>
    <phoneticPr fontId="4"/>
  </si>
  <si>
    <t>103NN000000403003</t>
  </si>
  <si>
    <t>0403003</t>
  </si>
  <si>
    <t>見附</t>
    <rPh sb="0" eb="2">
      <t>ミツケ</t>
    </rPh>
    <phoneticPr fontId="4"/>
  </si>
  <si>
    <t>105NN000000403004</t>
  </si>
  <si>
    <t>0403004</t>
  </si>
  <si>
    <t>401NN000000403005</t>
  </si>
  <si>
    <t>0403005</t>
  </si>
  <si>
    <t>今町</t>
    <rPh sb="0" eb="2">
      <t>イママチ</t>
    </rPh>
    <phoneticPr fontId="4"/>
  </si>
  <si>
    <t>103NN000000403006</t>
  </si>
  <si>
    <t>0403006</t>
  </si>
  <si>
    <t>401NN000000404001</t>
  </si>
  <si>
    <t>0404001</t>
  </si>
  <si>
    <t>越路</t>
    <rPh sb="0" eb="2">
      <t>コシジ</t>
    </rPh>
    <phoneticPr fontId="4"/>
  </si>
  <si>
    <t>103NN000000404002</t>
  </si>
  <si>
    <t>0404002</t>
  </si>
  <si>
    <t>来迎寺</t>
    <rPh sb="0" eb="3">
      <t>ライコウジ</t>
    </rPh>
    <phoneticPr fontId="4"/>
  </si>
  <si>
    <t>401NN000000404003</t>
  </si>
  <si>
    <t>0404003</t>
  </si>
  <si>
    <t>塚山</t>
    <rPh sb="0" eb="2">
      <t>ツカヤマ</t>
    </rPh>
    <phoneticPr fontId="4"/>
  </si>
  <si>
    <t>401NN000000404004</t>
  </si>
  <si>
    <t>0404004</t>
  </si>
  <si>
    <t>脇野町</t>
    <rPh sb="0" eb="1">
      <t>ワキ</t>
    </rPh>
    <rPh sb="1" eb="2">
      <t>ノ</t>
    </rPh>
    <rPh sb="2" eb="3">
      <t>マチ</t>
    </rPh>
    <phoneticPr fontId="4"/>
  </si>
  <si>
    <t>401NN000000404005</t>
  </si>
  <si>
    <t>0404005</t>
  </si>
  <si>
    <t>槙原</t>
    <rPh sb="0" eb="1">
      <t>マキ</t>
    </rPh>
    <rPh sb="1" eb="2">
      <t>ハラ</t>
    </rPh>
    <phoneticPr fontId="4"/>
  </si>
  <si>
    <t>401NN000000404006</t>
  </si>
  <si>
    <t>0404006</t>
  </si>
  <si>
    <t>与板</t>
    <rPh sb="0" eb="2">
      <t>ヨイタ</t>
    </rPh>
    <phoneticPr fontId="4"/>
  </si>
  <si>
    <t>401NN000000404007</t>
  </si>
  <si>
    <t>0404007</t>
  </si>
  <si>
    <t>大河津</t>
    <rPh sb="0" eb="1">
      <t>オオ</t>
    </rPh>
    <rPh sb="1" eb="2">
      <t>カワ</t>
    </rPh>
    <rPh sb="2" eb="3">
      <t>ツ</t>
    </rPh>
    <phoneticPr fontId="4"/>
  </si>
  <si>
    <t>401NN000000404008</t>
  </si>
  <si>
    <t>0404008</t>
  </si>
  <si>
    <t>寺泊</t>
    <rPh sb="0" eb="2">
      <t>テラドマリ</t>
    </rPh>
    <phoneticPr fontId="4"/>
  </si>
  <si>
    <t>401NN000000404009</t>
  </si>
  <si>
    <t>0404009</t>
  </si>
  <si>
    <t>和島</t>
    <rPh sb="0" eb="2">
      <t>ワジマ</t>
    </rPh>
    <phoneticPr fontId="4"/>
  </si>
  <si>
    <t>401NN000000404010</t>
  </si>
  <si>
    <t>0404010</t>
  </si>
  <si>
    <t>西越
（石地含む）</t>
    <rPh sb="0" eb="1">
      <t>ニシ</t>
    </rPh>
    <rPh sb="1" eb="2">
      <t>ゴ</t>
    </rPh>
    <rPh sb="4" eb="6">
      <t>イシジ</t>
    </rPh>
    <rPh sb="6" eb="7">
      <t>フク</t>
    </rPh>
    <phoneticPr fontId="4"/>
  </si>
  <si>
    <t>401NN000000404011</t>
  </si>
  <si>
    <t>0404011</t>
  </si>
  <si>
    <t>出雲崎</t>
    <rPh sb="0" eb="3">
      <t>イズモザキ</t>
    </rPh>
    <phoneticPr fontId="4"/>
  </si>
  <si>
    <t>401NN000000405001</t>
  </si>
  <si>
    <t>0405001</t>
  </si>
  <si>
    <t>小千谷中央</t>
    <rPh sb="0" eb="3">
      <t>オヂヤ</t>
    </rPh>
    <rPh sb="3" eb="5">
      <t>チュウオウ</t>
    </rPh>
    <phoneticPr fontId="4"/>
  </si>
  <si>
    <t>401NN000000405002</t>
  </si>
  <si>
    <t>0405002</t>
  </si>
  <si>
    <t>小千谷東</t>
    <rPh sb="0" eb="3">
      <t>オヂヤ</t>
    </rPh>
    <rPh sb="3" eb="4">
      <t>ヒガシ</t>
    </rPh>
    <phoneticPr fontId="4"/>
  </si>
  <si>
    <t>103NN000000405003</t>
  </si>
  <si>
    <t>0405003</t>
  </si>
  <si>
    <t>小千谷</t>
    <rPh sb="0" eb="1">
      <t>コ</t>
    </rPh>
    <rPh sb="1" eb="2">
      <t>セン</t>
    </rPh>
    <rPh sb="2" eb="3">
      <t>タニ</t>
    </rPh>
    <phoneticPr fontId="4"/>
  </si>
  <si>
    <t>401NN000000405004</t>
  </si>
  <si>
    <t>0405004</t>
  </si>
  <si>
    <t>片貝</t>
    <rPh sb="0" eb="2">
      <t>カタガイ</t>
    </rPh>
    <phoneticPr fontId="4"/>
  </si>
  <si>
    <t>401NN000000405005</t>
  </si>
  <si>
    <t>0405005</t>
  </si>
  <si>
    <t>岩沢</t>
    <rPh sb="0" eb="2">
      <t>イワサワ</t>
    </rPh>
    <phoneticPr fontId="4"/>
  </si>
  <si>
    <t>401NN000000406001</t>
  </si>
  <si>
    <t>0406001</t>
  </si>
  <si>
    <t>十日町西部</t>
    <rPh sb="0" eb="3">
      <t>トオカマチ</t>
    </rPh>
    <rPh sb="3" eb="5">
      <t>セイブ</t>
    </rPh>
    <phoneticPr fontId="4"/>
  </si>
  <si>
    <t>401NN000000406002</t>
  </si>
  <si>
    <t>0406002</t>
  </si>
  <si>
    <t>十日町東部</t>
    <rPh sb="0" eb="3">
      <t>トオカマチ</t>
    </rPh>
    <rPh sb="3" eb="5">
      <t>トウブ</t>
    </rPh>
    <phoneticPr fontId="4"/>
  </si>
  <si>
    <t>103NN000000406004</t>
  </si>
  <si>
    <t>0406004</t>
  </si>
  <si>
    <t>十日町</t>
    <rPh sb="0" eb="3">
      <t>トオカマチ</t>
    </rPh>
    <phoneticPr fontId="4"/>
  </si>
  <si>
    <t>401NN000000406006</t>
  </si>
  <si>
    <t>0406006</t>
  </si>
  <si>
    <t>下条</t>
    <rPh sb="0" eb="2">
      <t>ゲジョウ</t>
    </rPh>
    <phoneticPr fontId="4"/>
  </si>
  <si>
    <t>401NN000000406007</t>
  </si>
  <si>
    <t>0406007</t>
  </si>
  <si>
    <t>魚沼中条</t>
    <rPh sb="0" eb="1">
      <t>ウオ</t>
    </rPh>
    <rPh sb="1" eb="2">
      <t>ヌマ</t>
    </rPh>
    <rPh sb="2" eb="4">
      <t>ナカジョウ</t>
    </rPh>
    <phoneticPr fontId="4"/>
  </si>
  <si>
    <t>401NN000000406008</t>
  </si>
  <si>
    <t>0406008</t>
  </si>
  <si>
    <t>水沢</t>
    <rPh sb="0" eb="2">
      <t>ミズサワ</t>
    </rPh>
    <phoneticPr fontId="4"/>
  </si>
  <si>
    <t>401NN000000406009</t>
  </si>
  <si>
    <t>0406009</t>
  </si>
  <si>
    <t>伊達</t>
    <rPh sb="0" eb="2">
      <t>ダテ</t>
    </rPh>
    <phoneticPr fontId="4"/>
  </si>
  <si>
    <t>401NN000000407001</t>
  </si>
  <si>
    <t>0407001</t>
  </si>
  <si>
    <t>川口</t>
    <rPh sb="0" eb="2">
      <t>カワグチ</t>
    </rPh>
    <phoneticPr fontId="4"/>
  </si>
  <si>
    <t>401NN000000407002</t>
  </si>
  <si>
    <t>0407002</t>
  </si>
  <si>
    <t>堀之内</t>
    <rPh sb="0" eb="3">
      <t>ホリノウチ</t>
    </rPh>
    <phoneticPr fontId="4"/>
  </si>
  <si>
    <t>401NN000000407003</t>
  </si>
  <si>
    <t>0407003</t>
  </si>
  <si>
    <t>小出</t>
    <rPh sb="0" eb="2">
      <t>コイデ</t>
    </rPh>
    <phoneticPr fontId="4"/>
  </si>
  <si>
    <t>103NN000000407004</t>
  </si>
  <si>
    <t>0407004</t>
  </si>
  <si>
    <t>401NN000000407006</t>
  </si>
  <si>
    <t>0407006</t>
  </si>
  <si>
    <t>魚沼北</t>
    <rPh sb="0" eb="2">
      <t>ウオヌマ</t>
    </rPh>
    <rPh sb="2" eb="3">
      <t>キタ</t>
    </rPh>
    <phoneticPr fontId="4"/>
  </si>
  <si>
    <t>401NN000000408001</t>
  </si>
  <si>
    <t>0408001</t>
  </si>
  <si>
    <t>浦佐</t>
    <rPh sb="0" eb="2">
      <t>ウラサ</t>
    </rPh>
    <phoneticPr fontId="4"/>
  </si>
  <si>
    <t>103NN000000408002</t>
  </si>
  <si>
    <t>0408002</t>
  </si>
  <si>
    <t>401NN000000408003</t>
  </si>
  <si>
    <t>0408003</t>
  </si>
  <si>
    <t>大崎</t>
    <rPh sb="0" eb="2">
      <t>オオサキ</t>
    </rPh>
    <phoneticPr fontId="4"/>
  </si>
  <si>
    <t>401NN000000408004</t>
  </si>
  <si>
    <t>0408004</t>
  </si>
  <si>
    <t>五日町</t>
    <rPh sb="0" eb="2">
      <t>イツカ</t>
    </rPh>
    <rPh sb="2" eb="3">
      <t>マチ</t>
    </rPh>
    <phoneticPr fontId="4"/>
  </si>
  <si>
    <t>401NN000000408005</t>
  </si>
  <si>
    <t>0408005</t>
  </si>
  <si>
    <t>城内</t>
    <rPh sb="0" eb="1">
      <t>シロ</t>
    </rPh>
    <rPh sb="1" eb="2">
      <t>ウチ</t>
    </rPh>
    <phoneticPr fontId="4"/>
  </si>
  <si>
    <t>401NN000000408006</t>
  </si>
  <si>
    <t>0408006</t>
  </si>
  <si>
    <t>六日町</t>
    <rPh sb="0" eb="3">
      <t>ムイカマチ</t>
    </rPh>
    <phoneticPr fontId="4"/>
  </si>
  <si>
    <t>103NN000000408007</t>
  </si>
  <si>
    <t>0408007</t>
  </si>
  <si>
    <t>401NN000000408008</t>
  </si>
  <si>
    <t>0408008</t>
  </si>
  <si>
    <t>塩沢</t>
    <rPh sb="0" eb="2">
      <t>シオザワ</t>
    </rPh>
    <phoneticPr fontId="4"/>
  </si>
  <si>
    <t>103NN000000408009</t>
  </si>
  <si>
    <t>0408009</t>
  </si>
  <si>
    <t>塩沢石打</t>
    <rPh sb="0" eb="2">
      <t>シオザワ</t>
    </rPh>
    <rPh sb="2" eb="4">
      <t>イシウチ</t>
    </rPh>
    <phoneticPr fontId="4"/>
  </si>
  <si>
    <t>401NN000000408010</t>
  </si>
  <si>
    <t>0408010</t>
  </si>
  <si>
    <t>上田</t>
    <rPh sb="0" eb="2">
      <t>ウエダ</t>
    </rPh>
    <phoneticPr fontId="4"/>
  </si>
  <si>
    <t>401NN000000408011</t>
  </si>
  <si>
    <t>0408011</t>
  </si>
  <si>
    <t>石打</t>
    <rPh sb="0" eb="2">
      <t>イシウチ</t>
    </rPh>
    <phoneticPr fontId="4"/>
  </si>
  <si>
    <t>401NN000000408013</t>
  </si>
  <si>
    <t>0408013</t>
  </si>
  <si>
    <t>湯沢</t>
    <rPh sb="0" eb="2">
      <t>ユザワ</t>
    </rPh>
    <phoneticPr fontId="4"/>
  </si>
  <si>
    <t>103NN000000408014</t>
  </si>
  <si>
    <t>0408014</t>
  </si>
  <si>
    <t>401NN000000409001</t>
  </si>
  <si>
    <t>0409001</t>
  </si>
  <si>
    <t>十日町川西</t>
    <rPh sb="0" eb="3">
      <t>トウカマチ</t>
    </rPh>
    <rPh sb="3" eb="5">
      <t>カワニシ</t>
    </rPh>
    <phoneticPr fontId="4"/>
  </si>
  <si>
    <t>401NN000000409002</t>
  </si>
  <si>
    <t>0409002</t>
  </si>
  <si>
    <t>仙田</t>
    <rPh sb="0" eb="2">
      <t>センダ</t>
    </rPh>
    <phoneticPr fontId="4"/>
  </si>
  <si>
    <t>401NN000000409003</t>
  </si>
  <si>
    <t>0409003</t>
  </si>
  <si>
    <t>田沢</t>
    <rPh sb="0" eb="2">
      <t>タザワ</t>
    </rPh>
    <phoneticPr fontId="4"/>
  </si>
  <si>
    <t>401NN000000409004</t>
  </si>
  <si>
    <t>0409004</t>
  </si>
  <si>
    <t>鹿渡</t>
    <rPh sb="0" eb="1">
      <t>シカ</t>
    </rPh>
    <rPh sb="1" eb="2">
      <t>ワタリ</t>
    </rPh>
    <phoneticPr fontId="4"/>
  </si>
  <si>
    <t>合</t>
    <rPh sb="0" eb="1">
      <t>ア</t>
    </rPh>
    <phoneticPr fontId="4"/>
  </si>
  <si>
    <t>401NN000000409005</t>
  </si>
  <si>
    <t>0409005</t>
  </si>
  <si>
    <t>津南</t>
    <rPh sb="0" eb="2">
      <t>ツナン</t>
    </rPh>
    <phoneticPr fontId="4"/>
  </si>
  <si>
    <t>401NN000000409006</t>
  </si>
  <si>
    <t>0409006</t>
  </si>
  <si>
    <t>上郷</t>
    <rPh sb="0" eb="1">
      <t>ウエ</t>
    </rPh>
    <rPh sb="1" eb="2">
      <t>キョウ</t>
    </rPh>
    <phoneticPr fontId="4"/>
  </si>
  <si>
    <t>401NN000000409007</t>
  </si>
  <si>
    <t>0409007</t>
  </si>
  <si>
    <t>森宮野原</t>
    <rPh sb="0" eb="1">
      <t>モリ</t>
    </rPh>
    <rPh sb="1" eb="2">
      <t>ミヤ</t>
    </rPh>
    <rPh sb="2" eb="3">
      <t>ノ</t>
    </rPh>
    <rPh sb="3" eb="4">
      <t>ハラ</t>
    </rPh>
    <phoneticPr fontId="4"/>
  </si>
  <si>
    <t>401NN000000410001</t>
  </si>
  <si>
    <t>0410001</t>
  </si>
  <si>
    <t>柏崎中央</t>
    <rPh sb="0" eb="2">
      <t>カシワザキ</t>
    </rPh>
    <rPh sb="2" eb="4">
      <t>チュウオウ</t>
    </rPh>
    <phoneticPr fontId="4"/>
  </si>
  <si>
    <t>401NN000000410002</t>
  </si>
  <si>
    <t>0410002</t>
  </si>
  <si>
    <t>柏崎</t>
    <rPh sb="0" eb="2">
      <t>カシワザキ</t>
    </rPh>
    <phoneticPr fontId="4"/>
  </si>
  <si>
    <t>401NN000000410003</t>
  </si>
  <si>
    <t>0410003</t>
  </si>
  <si>
    <t>柏崎南</t>
    <rPh sb="0" eb="2">
      <t>カシワザキ</t>
    </rPh>
    <rPh sb="2" eb="3">
      <t>ミナミ</t>
    </rPh>
    <phoneticPr fontId="4"/>
  </si>
  <si>
    <t>103NN000000410004</t>
  </si>
  <si>
    <t>0410004</t>
  </si>
  <si>
    <t>柏崎西部</t>
    <rPh sb="0" eb="2">
      <t>カシワザキ</t>
    </rPh>
    <rPh sb="2" eb="4">
      <t>セイブ</t>
    </rPh>
    <phoneticPr fontId="4"/>
  </si>
  <si>
    <t>103NN000000410005</t>
  </si>
  <si>
    <t>0410005</t>
  </si>
  <si>
    <t>柏崎東部</t>
    <rPh sb="0" eb="2">
      <t>カシワザキ</t>
    </rPh>
    <rPh sb="2" eb="4">
      <t>トウブ</t>
    </rPh>
    <phoneticPr fontId="4"/>
  </si>
  <si>
    <t>401NN000000410006</t>
  </si>
  <si>
    <t>0410006</t>
  </si>
  <si>
    <t>柏崎東</t>
    <rPh sb="0" eb="2">
      <t>カシワザキ</t>
    </rPh>
    <rPh sb="2" eb="3">
      <t>ヒガシ</t>
    </rPh>
    <phoneticPr fontId="4"/>
  </si>
  <si>
    <t>401NN000000410010</t>
  </si>
  <si>
    <t>0410010</t>
  </si>
  <si>
    <t>安田</t>
    <rPh sb="0" eb="2">
      <t>ヤスダ</t>
    </rPh>
    <phoneticPr fontId="4"/>
  </si>
  <si>
    <t>401NN000000410011</t>
  </si>
  <si>
    <t>0410011</t>
  </si>
  <si>
    <t>北条</t>
    <rPh sb="0" eb="2">
      <t>キタジョウ</t>
    </rPh>
    <phoneticPr fontId="4"/>
  </si>
  <si>
    <t>401NN000000410012</t>
  </si>
  <si>
    <t>0410012</t>
  </si>
  <si>
    <t>広田</t>
    <rPh sb="0" eb="2">
      <t>ヒロタ</t>
    </rPh>
    <phoneticPr fontId="4"/>
  </si>
  <si>
    <t>401NN000000410013</t>
  </si>
  <si>
    <t>0410013</t>
  </si>
  <si>
    <t>米山</t>
    <rPh sb="0" eb="2">
      <t>ヨネヤマ</t>
    </rPh>
    <phoneticPr fontId="4"/>
  </si>
  <si>
    <t>401NN000000410014</t>
  </si>
  <si>
    <t>0410014</t>
  </si>
  <si>
    <t>笠島</t>
    <rPh sb="0" eb="2">
      <t>カサシマ</t>
    </rPh>
    <phoneticPr fontId="4"/>
  </si>
  <si>
    <t>401NN000000411001</t>
  </si>
  <si>
    <t>0411001</t>
  </si>
  <si>
    <t>高柳</t>
    <rPh sb="0" eb="2">
      <t>タカヤナギ</t>
    </rPh>
    <phoneticPr fontId="4"/>
  </si>
  <si>
    <t>401NN000000411002</t>
  </si>
  <si>
    <t>0411002</t>
  </si>
  <si>
    <t>小国</t>
    <rPh sb="0" eb="2">
      <t>オグニ</t>
    </rPh>
    <phoneticPr fontId="4"/>
  </si>
  <si>
    <t>401NN000000411003</t>
  </si>
  <si>
    <t>0411003</t>
  </si>
  <si>
    <t>上小国</t>
    <rPh sb="0" eb="1">
      <t>ウエ</t>
    </rPh>
    <rPh sb="1" eb="3">
      <t>オグニ</t>
    </rPh>
    <phoneticPr fontId="4"/>
  </si>
  <si>
    <t>401NN000000411004</t>
  </si>
  <si>
    <t>0411004</t>
  </si>
  <si>
    <t>荒浜</t>
    <rPh sb="0" eb="2">
      <t>アラハマ</t>
    </rPh>
    <phoneticPr fontId="4"/>
  </si>
  <si>
    <t>401NN000000411005</t>
  </si>
  <si>
    <t>0411005</t>
  </si>
  <si>
    <t>西山</t>
    <rPh sb="0" eb="2">
      <t>ニシヤマ</t>
    </rPh>
    <phoneticPr fontId="4"/>
  </si>
  <si>
    <t>401NN000000411007</t>
  </si>
  <si>
    <t>0411007</t>
  </si>
  <si>
    <t>礼拝</t>
    <rPh sb="0" eb="2">
      <t>レイハイ</t>
    </rPh>
    <phoneticPr fontId="4"/>
  </si>
  <si>
    <t>401NN000000501001</t>
  </si>
  <si>
    <t>0501001</t>
  </si>
  <si>
    <t>高田</t>
    <rPh sb="0" eb="2">
      <t>タカダ</t>
    </rPh>
    <phoneticPr fontId="4"/>
  </si>
  <si>
    <t>401NN000000501002</t>
  </si>
  <si>
    <t>0501002</t>
  </si>
  <si>
    <t>高田南</t>
    <rPh sb="0" eb="2">
      <t>タカダ</t>
    </rPh>
    <rPh sb="2" eb="3">
      <t>ミナミ</t>
    </rPh>
    <phoneticPr fontId="4"/>
  </si>
  <si>
    <t>401NN000000501003</t>
  </si>
  <si>
    <t>0501003</t>
  </si>
  <si>
    <t>木田</t>
    <rPh sb="0" eb="2">
      <t>キダ</t>
    </rPh>
    <phoneticPr fontId="4"/>
  </si>
  <si>
    <t>101NN000000501004</t>
  </si>
  <si>
    <t>0501004</t>
  </si>
  <si>
    <t>103NN000000501005</t>
  </si>
  <si>
    <t>0501005</t>
  </si>
  <si>
    <t>401NN000000501006</t>
  </si>
  <si>
    <t>0501006</t>
  </si>
  <si>
    <t>春日山</t>
    <rPh sb="0" eb="3">
      <t>カスガヤマ</t>
    </rPh>
    <phoneticPr fontId="4"/>
  </si>
  <si>
    <t>103NN000000501006</t>
  </si>
  <si>
    <t>上越中央</t>
    <rPh sb="0" eb="2">
      <t>ジョウエツ</t>
    </rPh>
    <rPh sb="2" eb="4">
      <t>チュウオウ</t>
    </rPh>
    <phoneticPr fontId="4"/>
  </si>
  <si>
    <t>103NN000000501007</t>
  </si>
  <si>
    <t>0501007</t>
  </si>
  <si>
    <t>脇野田</t>
    <rPh sb="0" eb="1">
      <t>ワキ</t>
    </rPh>
    <rPh sb="1" eb="3">
      <t>ノダ</t>
    </rPh>
    <phoneticPr fontId="4"/>
  </si>
  <si>
    <t>401NN000000501008</t>
  </si>
  <si>
    <t>0501008</t>
  </si>
  <si>
    <t>401NN000000501009</t>
  </si>
  <si>
    <t>0501009</t>
  </si>
  <si>
    <t>上越東</t>
    <rPh sb="0" eb="2">
      <t>ジョウエツ</t>
    </rPh>
    <rPh sb="2" eb="3">
      <t>ヒガシ</t>
    </rPh>
    <phoneticPr fontId="4"/>
  </si>
  <si>
    <t>401NN000000501010</t>
  </si>
  <si>
    <t>0501010</t>
  </si>
  <si>
    <t>上越三和</t>
    <rPh sb="0" eb="2">
      <t>ジョウエツ</t>
    </rPh>
    <rPh sb="2" eb="4">
      <t>サンワ</t>
    </rPh>
    <phoneticPr fontId="4"/>
  </si>
  <si>
    <t>401NN000000501011</t>
  </si>
  <si>
    <t>0501011</t>
  </si>
  <si>
    <t>直江津</t>
    <rPh sb="0" eb="3">
      <t>ナオエツ</t>
    </rPh>
    <phoneticPr fontId="4"/>
  </si>
  <si>
    <t>401NN000000501012</t>
  </si>
  <si>
    <t>0501012</t>
  </si>
  <si>
    <t>直江津東</t>
    <rPh sb="0" eb="3">
      <t>ナオエツ</t>
    </rPh>
    <rPh sb="3" eb="4">
      <t>ヒガシ</t>
    </rPh>
    <phoneticPr fontId="4"/>
  </si>
  <si>
    <t>103NN000000501013</t>
  </si>
  <si>
    <t>0501013</t>
  </si>
  <si>
    <t>101NN000000501014</t>
  </si>
  <si>
    <t>0501014</t>
  </si>
  <si>
    <t>401NN000000501015</t>
  </si>
  <si>
    <t>0501015</t>
  </si>
  <si>
    <t>黒井</t>
    <rPh sb="0" eb="2">
      <t>クロイ</t>
    </rPh>
    <phoneticPr fontId="4"/>
  </si>
  <si>
    <t>401NN000000501016</t>
  </si>
  <si>
    <t>0501016</t>
  </si>
  <si>
    <t>名立谷浜</t>
    <rPh sb="0" eb="2">
      <t>ナダチ</t>
    </rPh>
    <rPh sb="2" eb="4">
      <t>タニハマ</t>
    </rPh>
    <phoneticPr fontId="4"/>
  </si>
  <si>
    <t>401NN000000502001</t>
  </si>
  <si>
    <t>0502001</t>
  </si>
  <si>
    <t>新井</t>
    <rPh sb="0" eb="2">
      <t>アライ</t>
    </rPh>
    <phoneticPr fontId="4"/>
  </si>
  <si>
    <t>401NN000000502002</t>
  </si>
  <si>
    <t>0502002</t>
  </si>
  <si>
    <t>新井学校町</t>
    <rPh sb="0" eb="2">
      <t>アライ</t>
    </rPh>
    <rPh sb="2" eb="5">
      <t>ガッコウチョウ</t>
    </rPh>
    <phoneticPr fontId="4"/>
  </si>
  <si>
    <t>401NN000000502003</t>
  </si>
  <si>
    <t>0502003</t>
  </si>
  <si>
    <t>新井南</t>
    <rPh sb="0" eb="2">
      <t>アライ</t>
    </rPh>
    <rPh sb="2" eb="3">
      <t>ミナミ</t>
    </rPh>
    <phoneticPr fontId="4"/>
  </si>
  <si>
    <t>401NN000000502004</t>
  </si>
  <si>
    <t>0502004</t>
  </si>
  <si>
    <t>関山</t>
    <rPh sb="0" eb="2">
      <t>セキヤマ</t>
    </rPh>
    <phoneticPr fontId="4"/>
  </si>
  <si>
    <t>401NN000000502005</t>
  </si>
  <si>
    <t>0502005</t>
  </si>
  <si>
    <t>妙高</t>
    <rPh sb="0" eb="2">
      <t>ミョウコウ</t>
    </rPh>
    <phoneticPr fontId="4"/>
  </si>
  <si>
    <t>401NN000000502006</t>
  </si>
  <si>
    <t>0502006</t>
  </si>
  <si>
    <t>赤倉</t>
    <rPh sb="0" eb="2">
      <t>アカクラ</t>
    </rPh>
    <phoneticPr fontId="4"/>
  </si>
  <si>
    <t>401NN000000503001</t>
  </si>
  <si>
    <t>0503001</t>
  </si>
  <si>
    <t>柿崎</t>
    <rPh sb="0" eb="2">
      <t>カキザキ</t>
    </rPh>
    <phoneticPr fontId="4"/>
  </si>
  <si>
    <t>401NN000000503002</t>
  </si>
  <si>
    <t>0503002</t>
  </si>
  <si>
    <t>吉川</t>
    <rPh sb="0" eb="2">
      <t>ヨシカワ</t>
    </rPh>
    <phoneticPr fontId="4"/>
  </si>
  <si>
    <t>401NN000000503003</t>
  </si>
  <si>
    <t>0503003</t>
  </si>
  <si>
    <t>大潟</t>
    <rPh sb="0" eb="1">
      <t>オオ</t>
    </rPh>
    <rPh sb="1" eb="2">
      <t>カタ</t>
    </rPh>
    <phoneticPr fontId="4"/>
  </si>
  <si>
    <t>401NN000000503004</t>
  </si>
  <si>
    <t>0503004</t>
  </si>
  <si>
    <t>犀潟</t>
    <rPh sb="0" eb="1">
      <t>サイ</t>
    </rPh>
    <rPh sb="1" eb="2">
      <t>カタ</t>
    </rPh>
    <phoneticPr fontId="4"/>
  </si>
  <si>
    <t>401NN000000503005</t>
  </si>
  <si>
    <t>0503005</t>
  </si>
  <si>
    <t>百間町</t>
    <rPh sb="0" eb="1">
      <t>ヒャク</t>
    </rPh>
    <rPh sb="1" eb="2">
      <t>アイダ</t>
    </rPh>
    <rPh sb="2" eb="3">
      <t>マチ</t>
    </rPh>
    <phoneticPr fontId="4"/>
  </si>
  <si>
    <t>401NN000000503006</t>
  </si>
  <si>
    <t>0503006</t>
  </si>
  <si>
    <t>明治</t>
    <rPh sb="0" eb="2">
      <t>メイジ</t>
    </rPh>
    <phoneticPr fontId="4"/>
  </si>
  <si>
    <t>401NN000000504001</t>
  </si>
  <si>
    <t>0504001</t>
  </si>
  <si>
    <t>浦川原</t>
    <rPh sb="0" eb="1">
      <t>ウラ</t>
    </rPh>
    <rPh sb="1" eb="3">
      <t>カワラ</t>
    </rPh>
    <phoneticPr fontId="4"/>
  </si>
  <si>
    <t>401NN000000504002</t>
  </si>
  <si>
    <t>0504002</t>
  </si>
  <si>
    <t>安塚</t>
    <rPh sb="0" eb="2">
      <t>ヤスヅカ</t>
    </rPh>
    <phoneticPr fontId="4"/>
  </si>
  <si>
    <t>401NN000000504003</t>
  </si>
  <si>
    <t>0504003</t>
  </si>
  <si>
    <t>小黒</t>
    <rPh sb="0" eb="2">
      <t>オグロ</t>
    </rPh>
    <phoneticPr fontId="4"/>
  </si>
  <si>
    <t>401NN000000504004</t>
  </si>
  <si>
    <t>0504004</t>
  </si>
  <si>
    <t>大島</t>
    <rPh sb="0" eb="2">
      <t>オオシマ</t>
    </rPh>
    <phoneticPr fontId="4"/>
  </si>
  <si>
    <t>401NN000000504005</t>
  </si>
  <si>
    <t>0504005</t>
  </si>
  <si>
    <t>松代</t>
    <rPh sb="0" eb="2">
      <t>マツダイ</t>
    </rPh>
    <phoneticPr fontId="4"/>
  </si>
  <si>
    <t>401NN000000504006</t>
  </si>
  <si>
    <t>0504006</t>
  </si>
  <si>
    <t>松之山</t>
    <rPh sb="0" eb="3">
      <t>マツノヤマ</t>
    </rPh>
    <phoneticPr fontId="4"/>
  </si>
  <si>
    <t>新マ</t>
  </si>
  <si>
    <t>401NN000000505001</t>
  </si>
  <si>
    <t>0505001</t>
  </si>
  <si>
    <t>糸魚川</t>
    <rPh sb="0" eb="3">
      <t>イトイガワシ</t>
    </rPh>
    <phoneticPr fontId="4"/>
  </si>
  <si>
    <t>ヨアサ日</t>
    <rPh sb="3" eb="4">
      <t>ニチ</t>
    </rPh>
    <phoneticPr fontId="4"/>
  </si>
  <si>
    <t>103NN000000505002</t>
  </si>
  <si>
    <t>0505002</t>
  </si>
  <si>
    <t>糸魚川綱島</t>
    <rPh sb="0" eb="3">
      <t>イトイガワ</t>
    </rPh>
    <rPh sb="3" eb="5">
      <t>ツナシマ</t>
    </rPh>
    <phoneticPr fontId="4"/>
  </si>
  <si>
    <t>401NN000000505003</t>
  </si>
  <si>
    <t>0505003</t>
  </si>
  <si>
    <t>早川</t>
    <rPh sb="0" eb="2">
      <t>ハヤカワ</t>
    </rPh>
    <phoneticPr fontId="4"/>
  </si>
  <si>
    <t>103NN000000505004</t>
  </si>
  <si>
    <t>0505004</t>
  </si>
  <si>
    <t>大和川吉岡</t>
    <rPh sb="0" eb="2">
      <t>ヤマト</t>
    </rPh>
    <rPh sb="2" eb="3">
      <t>カワ</t>
    </rPh>
    <rPh sb="3" eb="5">
      <t>ヨシオカ</t>
    </rPh>
    <phoneticPr fontId="4"/>
  </si>
  <si>
    <t>401NN000000505006</t>
  </si>
  <si>
    <t>0505006</t>
  </si>
  <si>
    <t>糸魚川東</t>
    <rPh sb="0" eb="3">
      <t>イトイガワ</t>
    </rPh>
    <rPh sb="3" eb="4">
      <t>ヒガシ</t>
    </rPh>
    <phoneticPr fontId="4"/>
  </si>
  <si>
    <t>103NN000000505007</t>
  </si>
  <si>
    <t>0505007</t>
  </si>
  <si>
    <t>浦本田代</t>
    <rPh sb="0" eb="2">
      <t>ウラモト</t>
    </rPh>
    <rPh sb="2" eb="4">
      <t>タシロ</t>
    </rPh>
    <phoneticPr fontId="4"/>
  </si>
  <si>
    <t>401NN000000505008</t>
  </si>
  <si>
    <t>0505008</t>
  </si>
  <si>
    <t>根知</t>
    <rPh sb="0" eb="1">
      <t>ネ</t>
    </rPh>
    <rPh sb="1" eb="2">
      <t>チ</t>
    </rPh>
    <phoneticPr fontId="4"/>
  </si>
  <si>
    <t>401NN000000506002</t>
  </si>
  <si>
    <t>0506002</t>
  </si>
  <si>
    <t>筒石</t>
    <rPh sb="0" eb="2">
      <t>ツツイシ</t>
    </rPh>
    <phoneticPr fontId="4"/>
  </si>
  <si>
    <t>401NN000000506003</t>
  </si>
  <si>
    <t>0506003</t>
  </si>
  <si>
    <t>能生</t>
    <rPh sb="0" eb="2">
      <t>ノウマチ</t>
    </rPh>
    <phoneticPr fontId="4"/>
  </si>
  <si>
    <t>401NN000000506004</t>
  </si>
  <si>
    <t>0506004</t>
  </si>
  <si>
    <t>青海</t>
    <rPh sb="0" eb="2">
      <t>オウミマチ</t>
    </rPh>
    <phoneticPr fontId="4"/>
  </si>
  <si>
    <t>指示</t>
    <rPh sb="0" eb="2">
      <t>シジ</t>
    </rPh>
    <phoneticPr fontId="3"/>
  </si>
  <si>
    <t>十日町川西</t>
  </si>
  <si>
    <t>仙田</t>
  </si>
  <si>
    <t>田沢</t>
  </si>
  <si>
    <t>津南</t>
  </si>
  <si>
    <t>上郷</t>
  </si>
  <si>
    <t>森宮野原</t>
  </si>
  <si>
    <t/>
  </si>
  <si>
    <t>くるみる</t>
    <phoneticPr fontId="3"/>
  </si>
  <si>
    <t>assh</t>
    <phoneticPr fontId="3"/>
  </si>
  <si>
    <t>otona</t>
    <phoneticPr fontId="3"/>
  </si>
  <si>
    <t>中央紙　朝刊</t>
    <rPh sb="0" eb="2">
      <t>チュウオウ</t>
    </rPh>
    <rPh sb="2" eb="3">
      <t>カミ</t>
    </rPh>
    <rPh sb="4" eb="6">
      <t>チョウカン</t>
    </rPh>
    <phoneticPr fontId="3"/>
  </si>
  <si>
    <t>コード</t>
    <phoneticPr fontId="3"/>
  </si>
  <si>
    <t>01</t>
  </si>
  <si>
    <t>02</t>
  </si>
  <si>
    <t>03</t>
  </si>
  <si>
    <t>04</t>
  </si>
  <si>
    <t>05</t>
  </si>
  <si>
    <t>22</t>
  </si>
  <si>
    <t>23</t>
  </si>
  <si>
    <t>24</t>
  </si>
  <si>
    <t>25</t>
  </si>
  <si>
    <t>90</t>
  </si>
  <si>
    <t>糸魚川綱島</t>
  </si>
  <si>
    <t>大和川吉岡</t>
  </si>
  <si>
    <t>チラシコード</t>
    <phoneticPr fontId="3"/>
  </si>
  <si>
    <t>日報</t>
    <rPh sb="0" eb="2">
      <t>ニッポウ</t>
    </rPh>
    <phoneticPr fontId="3"/>
  </si>
  <si>
    <t>中央紙</t>
    <rPh sb="0" eb="2">
      <t>チュウオウ</t>
    </rPh>
    <rPh sb="2" eb="3">
      <t>カミ</t>
    </rPh>
    <phoneticPr fontId="3"/>
  </si>
  <si>
    <t>小計</t>
    <phoneticPr fontId="3"/>
  </si>
  <si>
    <t>小計</t>
    <rPh sb="0" eb="2">
      <t>ショウケイ</t>
    </rPh>
    <phoneticPr fontId="3"/>
  </si>
  <si>
    <r>
      <t>朝刊＋</t>
    </r>
    <r>
      <rPr>
        <sz val="8"/>
        <color rgb="FFFF00FF"/>
        <rFont val="ＭＳ Ｐゴシック"/>
        <family val="3"/>
        <charset val="128"/>
        <scheme val="minor"/>
      </rPr>
      <t>くるみる</t>
    </r>
    <rPh sb="0" eb="2">
      <t>チョウカン</t>
    </rPh>
    <phoneticPr fontId="3"/>
  </si>
  <si>
    <t>くるみる数</t>
    <rPh sb="4" eb="5">
      <t>カズ</t>
    </rPh>
    <phoneticPr fontId="3"/>
  </si>
  <si>
    <t>朝刊数</t>
    <rPh sb="0" eb="2">
      <t>チョウカン</t>
    </rPh>
    <rPh sb="2" eb="3">
      <t>スウ</t>
    </rPh>
    <phoneticPr fontId="3"/>
  </si>
  <si>
    <t>-</t>
    <phoneticPr fontId="3"/>
  </si>
  <si>
    <t xml:space="preserve"> </t>
    <phoneticPr fontId="4"/>
  </si>
  <si>
    <t>ヨ</t>
    <phoneticPr fontId="3"/>
  </si>
  <si>
    <t>Gatachira（ガタチラ）チラシ情報への広告掲載【申込書】</t>
    <rPh sb="18" eb="20">
      <t>ジョウホウ</t>
    </rPh>
    <rPh sb="22" eb="24">
      <t>コウコク</t>
    </rPh>
    <rPh sb="24" eb="26">
      <t>ケイサイ</t>
    </rPh>
    <rPh sb="27" eb="29">
      <t>モウシコミ</t>
    </rPh>
    <rPh sb="29" eb="30">
      <t>ショ</t>
    </rPh>
    <phoneticPr fontId="3"/>
  </si>
  <si>
    <t>基本要項（必須）</t>
    <rPh sb="0" eb="2">
      <t>キホン</t>
    </rPh>
    <rPh sb="2" eb="4">
      <t>ヨウコウ</t>
    </rPh>
    <rPh sb="5" eb="7">
      <t>ヒッス</t>
    </rPh>
    <phoneticPr fontId="3"/>
  </si>
  <si>
    <t>以下は初回時、又は2回目以降に変更がある場合にご記入ください。</t>
    <rPh sb="0" eb="2">
      <t>イカ</t>
    </rPh>
    <rPh sb="3" eb="5">
      <t>ショカイ</t>
    </rPh>
    <rPh sb="5" eb="6">
      <t>ジ</t>
    </rPh>
    <rPh sb="7" eb="8">
      <t>マタ</t>
    </rPh>
    <rPh sb="10" eb="12">
      <t>カイメ</t>
    </rPh>
    <rPh sb="12" eb="14">
      <t>イコウ</t>
    </rPh>
    <rPh sb="15" eb="17">
      <t>ヘンコウ</t>
    </rPh>
    <rPh sb="20" eb="22">
      <t>バアイ</t>
    </rPh>
    <rPh sb="24" eb="26">
      <t>キニュウ</t>
    </rPh>
    <phoneticPr fontId="3"/>
  </si>
  <si>
    <t>ふりがな</t>
    <phoneticPr fontId="46"/>
  </si>
  <si>
    <t>クライアント名</t>
    <rPh sb="6" eb="7">
      <t>メイ</t>
    </rPh>
    <phoneticPr fontId="46"/>
  </si>
  <si>
    <t>広告主
又は代理店</t>
    <rPh sb="0" eb="3">
      <t>コウコクヌシ</t>
    </rPh>
    <rPh sb="4" eb="5">
      <t>マタ</t>
    </rPh>
    <rPh sb="6" eb="9">
      <t>ダイリテン</t>
    </rPh>
    <phoneticPr fontId="46"/>
  </si>
  <si>
    <t>※　チラシ情報ページのクライアント名に表示されます。タイトルの【】では株式会社等は省略されます。</t>
    <rPh sb="5" eb="7">
      <t>ジョウホウ</t>
    </rPh>
    <rPh sb="17" eb="18">
      <t>メイ</t>
    </rPh>
    <rPh sb="19" eb="21">
      <t>ヒョウジ</t>
    </rPh>
    <rPh sb="35" eb="37">
      <t>カブシキ</t>
    </rPh>
    <rPh sb="37" eb="39">
      <t>カイシャ</t>
    </rPh>
    <rPh sb="39" eb="40">
      <t>ナド</t>
    </rPh>
    <rPh sb="41" eb="43">
      <t>ショウリャク</t>
    </rPh>
    <phoneticPr fontId="3"/>
  </si>
  <si>
    <t>広告タイトル</t>
    <rPh sb="0" eb="2">
      <t>コウコク</t>
    </rPh>
    <phoneticPr fontId="46"/>
  </si>
  <si>
    <t>ご担当者</t>
    <rPh sb="1" eb="4">
      <t>タントウシャ</t>
    </rPh>
    <phoneticPr fontId="46"/>
  </si>
  <si>
    <t>※　チラシ情報ページのタイトル、【】以降に表示されます。</t>
    <rPh sb="5" eb="7">
      <t>ジョウホウ</t>
    </rPh>
    <rPh sb="18" eb="20">
      <t>イコウ</t>
    </rPh>
    <rPh sb="21" eb="23">
      <t>ヒョウジ</t>
    </rPh>
    <phoneticPr fontId="3"/>
  </si>
  <si>
    <t>ご住所</t>
    <rPh sb="1" eb="3">
      <t>ジュウショ</t>
    </rPh>
    <phoneticPr fontId="46"/>
  </si>
  <si>
    <t>〒</t>
    <phoneticPr fontId="3"/>
  </si>
  <si>
    <t>店舗名</t>
    <rPh sb="0" eb="2">
      <t>テンポ</t>
    </rPh>
    <rPh sb="2" eb="3">
      <t>メイ</t>
    </rPh>
    <phoneticPr fontId="46"/>
  </si>
  <si>
    <t>※　チラシ情報ページのタイトル前【】内に表示されます。指定が無い場合はクライアント名が表示されます。</t>
    <rPh sb="5" eb="7">
      <t>ジョウホウ</t>
    </rPh>
    <rPh sb="15" eb="16">
      <t>マエ</t>
    </rPh>
    <rPh sb="18" eb="19">
      <t>ナイ</t>
    </rPh>
    <rPh sb="20" eb="22">
      <t>ヒョウジ</t>
    </rPh>
    <rPh sb="27" eb="29">
      <t>シテイ</t>
    </rPh>
    <rPh sb="30" eb="31">
      <t>ナ</t>
    </rPh>
    <rPh sb="32" eb="34">
      <t>バアイ</t>
    </rPh>
    <rPh sb="41" eb="42">
      <t>メイ</t>
    </rPh>
    <rPh sb="43" eb="45">
      <t>ヒョウジ</t>
    </rPh>
    <phoneticPr fontId="3"/>
  </si>
  <si>
    <t>掲載開始日</t>
    <rPh sb="0" eb="2">
      <t>ケイサイ</t>
    </rPh>
    <rPh sb="2" eb="4">
      <t>カイシ</t>
    </rPh>
    <rPh sb="4" eb="5">
      <t>ヒ</t>
    </rPh>
    <phoneticPr fontId="46"/>
  </si>
  <si>
    <t>掲載終了日　※最大6ヵ月</t>
    <rPh sb="0" eb="2">
      <t>ケイサイ</t>
    </rPh>
    <rPh sb="2" eb="4">
      <t>シュウリョウ</t>
    </rPh>
    <rPh sb="4" eb="5">
      <t>ヒ</t>
    </rPh>
    <rPh sb="7" eb="9">
      <t>サイダイ</t>
    </rPh>
    <rPh sb="11" eb="12">
      <t>ゲツ</t>
    </rPh>
    <phoneticPr fontId="46"/>
  </si>
  <si>
    <t>TEL</t>
    <phoneticPr fontId="3"/>
  </si>
  <si>
    <t>月</t>
    <rPh sb="0" eb="1">
      <t>ガツ</t>
    </rPh>
    <phoneticPr fontId="3"/>
  </si>
  <si>
    <t>日</t>
    <rPh sb="0" eb="1">
      <t>ニチ</t>
    </rPh>
    <phoneticPr fontId="3"/>
  </si>
  <si>
    <t>MAIL</t>
    <phoneticPr fontId="3"/>
  </si>
  <si>
    <t>エリア
(最大5個)</t>
    <rPh sb="5" eb="7">
      <t>サイダイ</t>
    </rPh>
    <rPh sb="8" eb="9">
      <t>コ</t>
    </rPh>
    <phoneticPr fontId="3"/>
  </si>
  <si>
    <t>チラシのカテゴリ
(最大5個)</t>
    <rPh sb="10" eb="12">
      <t>サイダイ</t>
    </rPh>
    <rPh sb="13" eb="14">
      <t>コ</t>
    </rPh>
    <phoneticPr fontId="3"/>
  </si>
  <si>
    <t>データ入稿先</t>
    <rPh sb="3" eb="5">
      <t>ニュウコウ</t>
    </rPh>
    <rPh sb="5" eb="6">
      <t>サキ</t>
    </rPh>
    <phoneticPr fontId="3"/>
  </si>
  <si>
    <t>対象店舗やURL、注意書き、クーポンの利用方法など　その他掲載情報（任意）</t>
    <rPh sb="0" eb="2">
      <t>タイショウ</t>
    </rPh>
    <rPh sb="2" eb="4">
      <t>テンポ</t>
    </rPh>
    <rPh sb="9" eb="12">
      <t>チュウイガ</t>
    </rPh>
    <rPh sb="19" eb="21">
      <t>リヨウ</t>
    </rPh>
    <rPh sb="21" eb="23">
      <t>ホウホウ</t>
    </rPh>
    <rPh sb="28" eb="29">
      <t>タ</t>
    </rPh>
    <rPh sb="29" eb="31">
      <t>ケイサイ</t>
    </rPh>
    <rPh sb="31" eb="33">
      <t>ジョウホウ</t>
    </rPh>
    <rPh sb="34" eb="36">
      <t>ニンイ</t>
    </rPh>
    <phoneticPr fontId="46"/>
  </si>
  <si>
    <t>データ形式：JPG　PNG　データサイズ：5000ピクセル以内（テキストが潰れない程度）
データ送信容量：合計4MB（データ容量が4MBを超える場合はデータ便などのオンラインストレージサービスをご利用ください。）
※弊社「新聞折込広告基準」に準じている広告をご入稿ください。
※トンボなどの不要なデータは削除してご入稿ください。
※指定サイズを超える場合はご相談ください。</t>
    <rPh sb="29" eb="31">
      <t>イナイ</t>
    </rPh>
    <rPh sb="37" eb="38">
      <t>ツブ</t>
    </rPh>
    <rPh sb="41" eb="43">
      <t>テイド</t>
    </rPh>
    <rPh sb="108" eb="110">
      <t>ヘイシャ</t>
    </rPh>
    <rPh sb="111" eb="113">
      <t>シンブン</t>
    </rPh>
    <rPh sb="113" eb="115">
      <t>オリコミ</t>
    </rPh>
    <rPh sb="115" eb="117">
      <t>コウコク</t>
    </rPh>
    <rPh sb="117" eb="119">
      <t>キジュン</t>
    </rPh>
    <rPh sb="121" eb="122">
      <t>ジュン</t>
    </rPh>
    <rPh sb="126" eb="128">
      <t>コウコク</t>
    </rPh>
    <rPh sb="130" eb="132">
      <t>ニュウコウ</t>
    </rPh>
    <rPh sb="145" eb="147">
      <t>フヨウ</t>
    </rPh>
    <rPh sb="152" eb="154">
      <t>サクジョ</t>
    </rPh>
    <rPh sb="157" eb="159">
      <t>ニュウコウ</t>
    </rPh>
    <rPh sb="166" eb="168">
      <t>シテイ</t>
    </rPh>
    <rPh sb="172" eb="173">
      <t>コ</t>
    </rPh>
    <rPh sb="175" eb="177">
      <t>バアイ</t>
    </rPh>
    <rPh sb="179" eb="181">
      <t>ソウダン</t>
    </rPh>
    <phoneticPr fontId="3"/>
  </si>
  <si>
    <t>【掲載期間】</t>
    <phoneticPr fontId="3"/>
  </si>
  <si>
    <t>掲載期間は最大6ヵ月となります。掲載の延長を希望される場合は改めてお申し込みください。</t>
    <rPh sb="16" eb="18">
      <t>ケイサイ</t>
    </rPh>
    <rPh sb="19" eb="21">
      <t>エンチョウ</t>
    </rPh>
    <phoneticPr fontId="3"/>
  </si>
  <si>
    <t>【データ入稿】</t>
    <phoneticPr fontId="3"/>
  </si>
  <si>
    <t>データ入稿の締切は掲載日の2営業日前のAMまでとなります（お盆・年末年始などは除く）
また、データ容量が大きすぎる場合はインターネット上での読み込み速度が遅くなる為、弊社にて加工させていただく場合がございます。</t>
    <rPh sb="3" eb="5">
      <t>ニュウコウ</t>
    </rPh>
    <rPh sb="6" eb="8">
      <t>シメキリ</t>
    </rPh>
    <rPh sb="9" eb="11">
      <t>ケイサイ</t>
    </rPh>
    <rPh sb="11" eb="12">
      <t>ビ</t>
    </rPh>
    <rPh sb="14" eb="16">
      <t>エイギョウ</t>
    </rPh>
    <rPh sb="16" eb="17">
      <t>ビ</t>
    </rPh>
    <rPh sb="17" eb="18">
      <t>マエ</t>
    </rPh>
    <rPh sb="30" eb="31">
      <t>ボン</t>
    </rPh>
    <rPh sb="32" eb="34">
      <t>ネンマツ</t>
    </rPh>
    <rPh sb="34" eb="36">
      <t>ネンシ</t>
    </rPh>
    <rPh sb="39" eb="40">
      <t>ノゾ</t>
    </rPh>
    <rPh sb="52" eb="53">
      <t>オオ</t>
    </rPh>
    <rPh sb="81" eb="82">
      <t>タメ</t>
    </rPh>
    <rPh sb="83" eb="85">
      <t>ヘイシャ</t>
    </rPh>
    <rPh sb="87" eb="89">
      <t>カコウ</t>
    </rPh>
    <rPh sb="96" eb="98">
      <t>バアイ</t>
    </rPh>
    <phoneticPr fontId="3"/>
  </si>
  <si>
    <t>【その他】</t>
    <phoneticPr fontId="3"/>
  </si>
  <si>
    <t>クーポン付チラシの場合、電子クーポンの利用について「可・否」をご記載ください。利用可の場合、「利用方法」も併せてご記載をお願いします。
サイトの仕様上、タイトルのテキスト数やカテゴリ等、弊社の判断で添削する場合がございます。予めご了承ください。</t>
    <rPh sb="4" eb="5">
      <t>ツキ</t>
    </rPh>
    <rPh sb="9" eb="11">
      <t>バアイ</t>
    </rPh>
    <rPh sb="39" eb="41">
      <t>リヨウ</t>
    </rPh>
    <rPh sb="41" eb="42">
      <t>カ</t>
    </rPh>
    <rPh sb="43" eb="45">
      <t>バアイ</t>
    </rPh>
    <rPh sb="47" eb="49">
      <t>リヨウ</t>
    </rPh>
    <rPh sb="49" eb="51">
      <t>ホウホウ</t>
    </rPh>
    <rPh sb="53" eb="54">
      <t>アワ</t>
    </rPh>
    <rPh sb="57" eb="59">
      <t>キサイ</t>
    </rPh>
    <rPh sb="61" eb="62">
      <t>ネガ</t>
    </rPh>
    <rPh sb="72" eb="74">
      <t>シヨウ</t>
    </rPh>
    <rPh sb="74" eb="75">
      <t>ジョウ</t>
    </rPh>
    <rPh sb="85" eb="86">
      <t>スウ</t>
    </rPh>
    <rPh sb="91" eb="92">
      <t>ナド</t>
    </rPh>
    <rPh sb="93" eb="95">
      <t>ヘイシャ</t>
    </rPh>
    <rPh sb="96" eb="98">
      <t>ハンダン</t>
    </rPh>
    <rPh sb="99" eb="101">
      <t>テンサク</t>
    </rPh>
    <rPh sb="103" eb="105">
      <t>バアイ</t>
    </rPh>
    <rPh sb="112" eb="113">
      <t>アラカジ</t>
    </rPh>
    <rPh sb="115" eb="117">
      <t>リョウショウ</t>
    </rPh>
    <phoneticPr fontId="3"/>
  </si>
  <si>
    <t>運営記入欄</t>
    <rPh sb="0" eb="2">
      <t>ウンエイ</t>
    </rPh>
    <rPh sb="2" eb="4">
      <t>キニュウ</t>
    </rPh>
    <rPh sb="4" eb="5">
      <t>ラン</t>
    </rPh>
    <phoneticPr fontId="46"/>
  </si>
  <si>
    <t>No</t>
    <phoneticPr fontId="3"/>
  </si>
  <si>
    <t>受付日</t>
    <rPh sb="0" eb="2">
      <t>ウケツケ</t>
    </rPh>
    <rPh sb="2" eb="3">
      <t>ヒ</t>
    </rPh>
    <phoneticPr fontId="3"/>
  </si>
  <si>
    <t>備考</t>
    <rPh sb="0" eb="2">
      <t>ビコウ</t>
    </rPh>
    <phoneticPr fontId="3"/>
  </si>
  <si>
    <t>カテゴリ</t>
    <phoneticPr fontId="3"/>
  </si>
  <si>
    <t>スーパー</t>
  </si>
  <si>
    <t>百貨店</t>
  </si>
  <si>
    <t>ホームセンター</t>
    <phoneticPr fontId="3"/>
  </si>
  <si>
    <t>電化製品</t>
  </si>
  <si>
    <t>　家電製品</t>
    <phoneticPr fontId="3"/>
  </si>
  <si>
    <t>　パソコン用品</t>
    <phoneticPr fontId="3"/>
  </si>
  <si>
    <t>　携帯電話</t>
    <phoneticPr fontId="3"/>
  </si>
  <si>
    <t>ファッション</t>
  </si>
  <si>
    <t>　衣服</t>
    <phoneticPr fontId="3"/>
  </si>
  <si>
    <t>　靴</t>
    <phoneticPr fontId="3"/>
  </si>
  <si>
    <t>　アクセサリー</t>
    <phoneticPr fontId="3"/>
  </si>
  <si>
    <t>雑貨</t>
  </si>
  <si>
    <t>　おもちゃ</t>
    <phoneticPr fontId="3"/>
  </si>
  <si>
    <t>　インテリア雑貨・家具</t>
    <rPh sb="9" eb="11">
      <t>カグ</t>
    </rPh>
    <phoneticPr fontId="3"/>
  </si>
  <si>
    <t>通信販売</t>
  </si>
  <si>
    <t>車</t>
  </si>
  <si>
    <t>　新車</t>
    <phoneticPr fontId="3"/>
  </si>
  <si>
    <t>　中古車</t>
    <phoneticPr fontId="3"/>
  </si>
  <si>
    <t>　カー用品</t>
    <phoneticPr fontId="3"/>
  </si>
  <si>
    <t>習い事</t>
  </si>
  <si>
    <t>　塾</t>
    <phoneticPr fontId="3"/>
  </si>
  <si>
    <t>　そろばん</t>
    <phoneticPr fontId="3"/>
  </si>
  <si>
    <t>　スポーツ</t>
    <phoneticPr fontId="3"/>
  </si>
  <si>
    <t>　スイミング</t>
    <phoneticPr fontId="3"/>
  </si>
  <si>
    <t>　プログラミング</t>
    <phoneticPr fontId="3"/>
  </si>
  <si>
    <t>　その他</t>
    <phoneticPr fontId="3"/>
  </si>
  <si>
    <t>住宅</t>
  </si>
  <si>
    <t>　不動産</t>
    <phoneticPr fontId="3"/>
  </si>
  <si>
    <t>　マンション・アパート</t>
    <phoneticPr fontId="3"/>
  </si>
  <si>
    <t>　リフォーム</t>
    <phoneticPr fontId="3"/>
  </si>
  <si>
    <t>お掃除</t>
  </si>
  <si>
    <t>　クリーニング</t>
    <phoneticPr fontId="3"/>
  </si>
  <si>
    <t>　ハウスクリーニング</t>
    <phoneticPr fontId="3"/>
  </si>
  <si>
    <t>　便利屋</t>
    <phoneticPr fontId="3"/>
  </si>
  <si>
    <t>官公庁（自治体）</t>
  </si>
  <si>
    <t>ドラッグストア</t>
  </si>
  <si>
    <t>飲食店</t>
  </si>
  <si>
    <t>　レストラン・食事処</t>
    <phoneticPr fontId="3"/>
  </si>
  <si>
    <t>　カフェ</t>
    <phoneticPr fontId="3"/>
  </si>
  <si>
    <t>　スイーツ</t>
    <phoneticPr fontId="3"/>
  </si>
  <si>
    <t>　居酒屋</t>
    <phoneticPr fontId="3"/>
  </si>
  <si>
    <t>　宅配・テイクアウト</t>
    <phoneticPr fontId="3"/>
  </si>
  <si>
    <t>美容</t>
  </si>
  <si>
    <t>　美容室</t>
    <phoneticPr fontId="3"/>
  </si>
  <si>
    <t>　エステ</t>
    <phoneticPr fontId="3"/>
  </si>
  <si>
    <t>スポーツジム</t>
  </si>
  <si>
    <t>入浴・スパ</t>
  </si>
  <si>
    <t>パチンコ</t>
  </si>
  <si>
    <t>冠婚葬祭</t>
    <rPh sb="0" eb="2">
      <t>カンコン</t>
    </rPh>
    <rPh sb="2" eb="4">
      <t>ソウサイ</t>
    </rPh>
    <phoneticPr fontId="3"/>
  </si>
  <si>
    <t>　式場</t>
    <rPh sb="1" eb="3">
      <t>シキジョウ</t>
    </rPh>
    <phoneticPr fontId="3"/>
  </si>
  <si>
    <t>　葬儀場</t>
    <rPh sb="1" eb="3">
      <t>ソウギ</t>
    </rPh>
    <rPh sb="3" eb="4">
      <t>ジョウ</t>
    </rPh>
    <phoneticPr fontId="3"/>
  </si>
  <si>
    <t>買取／販売</t>
    <rPh sb="0" eb="2">
      <t>カイトリ</t>
    </rPh>
    <rPh sb="3" eb="5">
      <t>ハンバイ</t>
    </rPh>
    <phoneticPr fontId="3"/>
  </si>
  <si>
    <t>旅行／レジャー</t>
  </si>
  <si>
    <t>求人情報</t>
  </si>
  <si>
    <t>その他</t>
  </si>
  <si>
    <t>青海</t>
    <rPh sb="0" eb="2">
      <t>オウミ</t>
    </rPh>
    <phoneticPr fontId="3"/>
  </si>
  <si>
    <t>旧西蒲原郡</t>
    <rPh sb="1" eb="4">
      <t>ニシカンバラ</t>
    </rPh>
    <rPh sb="4" eb="5">
      <t>グン</t>
    </rPh>
    <phoneticPr fontId="3"/>
  </si>
  <si>
    <t>A4（Ｂ4）</t>
    <phoneticPr fontId="3"/>
  </si>
  <si>
    <t>A3（Ｂ3）</t>
    <phoneticPr fontId="3"/>
  </si>
  <si>
    <t>百間町</t>
    <rPh sb="0" eb="2">
      <t>ヒャッケン</t>
    </rPh>
    <rPh sb="2" eb="3">
      <t>チョウ</t>
    </rPh>
    <phoneticPr fontId="3"/>
  </si>
  <si>
    <t>新津・荻川</t>
    <rPh sb="0" eb="2">
      <t>ニイツ</t>
    </rPh>
    <rPh sb="3" eb="5">
      <t>オギカワ</t>
    </rPh>
    <phoneticPr fontId="3"/>
  </si>
  <si>
    <t>新津・荻川</t>
    <rPh sb="0" eb="2">
      <t>ニイツ</t>
    </rPh>
    <rPh sb="3" eb="5">
      <t>オギカワ</t>
    </rPh>
    <phoneticPr fontId="3"/>
  </si>
  <si>
    <t>010</t>
    <phoneticPr fontId="3"/>
  </si>
  <si>
    <t>010</t>
    <phoneticPr fontId="3"/>
  </si>
  <si>
    <t>030</t>
    <phoneticPr fontId="3"/>
  </si>
  <si>
    <t>01</t>
    <phoneticPr fontId="3"/>
  </si>
  <si>
    <t>02</t>
    <phoneticPr fontId="3"/>
  </si>
  <si>
    <t>020</t>
    <phoneticPr fontId="3"/>
  </si>
  <si>
    <t>040</t>
    <phoneticPr fontId="3"/>
  </si>
  <si>
    <t>050</t>
    <phoneticPr fontId="3"/>
  </si>
  <si>
    <t>060</t>
    <phoneticPr fontId="3"/>
  </si>
  <si>
    <t>070</t>
    <phoneticPr fontId="3"/>
  </si>
  <si>
    <t>080</t>
    <phoneticPr fontId="3"/>
  </si>
  <si>
    <t>090</t>
    <phoneticPr fontId="3"/>
  </si>
  <si>
    <t>100</t>
    <phoneticPr fontId="3"/>
  </si>
  <si>
    <t>03</t>
    <phoneticPr fontId="3"/>
  </si>
  <si>
    <t>120</t>
    <phoneticPr fontId="3"/>
  </si>
  <si>
    <t>130</t>
    <phoneticPr fontId="3"/>
  </si>
  <si>
    <t>140</t>
    <phoneticPr fontId="3"/>
  </si>
  <si>
    <t>150</t>
    <phoneticPr fontId="3"/>
  </si>
  <si>
    <t>160</t>
    <phoneticPr fontId="3"/>
  </si>
  <si>
    <t>020</t>
    <phoneticPr fontId="3"/>
  </si>
  <si>
    <t>04</t>
    <phoneticPr fontId="3"/>
  </si>
  <si>
    <t>030</t>
    <phoneticPr fontId="3"/>
  </si>
  <si>
    <t>04</t>
    <phoneticPr fontId="3"/>
  </si>
  <si>
    <t>040</t>
    <phoneticPr fontId="3"/>
  </si>
  <si>
    <t>050</t>
    <phoneticPr fontId="3"/>
  </si>
  <si>
    <t>060</t>
    <phoneticPr fontId="3"/>
  </si>
  <si>
    <t>070</t>
    <phoneticPr fontId="3"/>
  </si>
  <si>
    <t>080</t>
    <phoneticPr fontId="3"/>
  </si>
  <si>
    <t>090</t>
    <phoneticPr fontId="3"/>
  </si>
  <si>
    <t>05</t>
    <phoneticPr fontId="3"/>
  </si>
  <si>
    <t>100</t>
    <phoneticPr fontId="3"/>
  </si>
  <si>
    <t>110</t>
    <phoneticPr fontId="3"/>
  </si>
  <si>
    <t>010</t>
    <phoneticPr fontId="3"/>
  </si>
  <si>
    <t>05</t>
    <phoneticPr fontId="3"/>
  </si>
  <si>
    <t>株式会社 新潟日報メディアネット　ガタチラ事務局</t>
    <rPh sb="0" eb="4">
      <t>カブシキガイシャ</t>
    </rPh>
    <rPh sb="5" eb="7">
      <t>ニイガタ</t>
    </rPh>
    <rPh sb="7" eb="9">
      <t>ニッポウ</t>
    </rPh>
    <rPh sb="21" eb="24">
      <t>ジムキョク</t>
    </rPh>
    <phoneticPr fontId="4"/>
  </si>
  <si>
    <t>gatachira2@niigata-mn.co.jp</t>
    <phoneticPr fontId="3"/>
  </si>
  <si>
    <t>白崎・五十島</t>
    <rPh sb="0" eb="2">
      <t>シラサキ</t>
    </rPh>
    <rPh sb="3" eb="6">
      <t>イガシマ</t>
    </rPh>
    <phoneticPr fontId="3"/>
  </si>
  <si>
    <t>保田・五十島</t>
    <rPh sb="0" eb="2">
      <t>ホダ</t>
    </rPh>
    <rPh sb="3" eb="6">
      <t>イガシマ</t>
    </rPh>
    <phoneticPr fontId="3"/>
  </si>
  <si>
    <t>上越安塚</t>
    <rPh sb="0" eb="4">
      <t>ジョウエツヤスヅカ</t>
    </rPh>
    <phoneticPr fontId="3"/>
  </si>
  <si>
    <t>松浜</t>
  </si>
  <si>
    <t>新潟市</t>
    <rPh sb="0" eb="2">
      <t>ニイガタ</t>
    </rPh>
    <rPh sb="2" eb="3">
      <t>シ</t>
    </rPh>
    <phoneticPr fontId="3"/>
  </si>
  <si>
    <t>五泉・馬下</t>
    <rPh sb="0" eb="2">
      <t>ゴセン</t>
    </rPh>
    <rPh sb="3" eb="4">
      <t>ウマ</t>
    </rPh>
    <rPh sb="4" eb="5">
      <t>シタ</t>
    </rPh>
    <phoneticPr fontId="3"/>
  </si>
  <si>
    <t>保田・馬下</t>
    <rPh sb="0" eb="2">
      <t>ヤスダ</t>
    </rPh>
    <rPh sb="3" eb="4">
      <t>ウマ</t>
    </rPh>
    <rPh sb="4" eb="5">
      <t>シタ</t>
    </rPh>
    <phoneticPr fontId="3"/>
  </si>
  <si>
    <t>日</t>
    <rPh sb="0" eb="1">
      <t>ヒ</t>
    </rPh>
    <phoneticPr fontId="3"/>
  </si>
  <si>
    <t>更新内容</t>
    <rPh sb="0" eb="2">
      <t>コウシン</t>
    </rPh>
    <rPh sb="2" eb="4">
      <t>ナイヨウ</t>
    </rPh>
    <phoneticPr fontId="3"/>
  </si>
  <si>
    <t>対象シート</t>
    <rPh sb="0" eb="2">
      <t>タイショウ</t>
    </rPh>
    <phoneticPr fontId="3"/>
  </si>
  <si>
    <t>対応者</t>
    <rPh sb="0" eb="2">
      <t>タイオウ</t>
    </rPh>
    <rPh sb="2" eb="3">
      <t>シャ</t>
    </rPh>
    <phoneticPr fontId="3"/>
  </si>
  <si>
    <t>Otona+部数欄に※追加　朝刊配達エリア店</t>
    <rPh sb="6" eb="8">
      <t>ブスウ</t>
    </rPh>
    <rPh sb="8" eb="9">
      <t>ラン</t>
    </rPh>
    <rPh sb="11" eb="13">
      <t>ツイカ</t>
    </rPh>
    <rPh sb="14" eb="16">
      <t>チョウカン</t>
    </rPh>
    <rPh sb="16" eb="18">
      <t>ハイタツ</t>
    </rPh>
    <rPh sb="21" eb="22">
      <t>テン</t>
    </rPh>
    <phoneticPr fontId="3"/>
  </si>
  <si>
    <t>下越１・２、中越１</t>
    <rPh sb="0" eb="1">
      <t>シモ</t>
    </rPh>
    <rPh sb="1" eb="2">
      <t>エツ</t>
    </rPh>
    <rPh sb="6" eb="8">
      <t>チュウエツ</t>
    </rPh>
    <phoneticPr fontId="3"/>
  </si>
  <si>
    <t>新潟市</t>
    <rPh sb="0" eb="3">
      <t>ニイガタシ</t>
    </rPh>
    <phoneticPr fontId="3"/>
  </si>
  <si>
    <t>assh説明文　J-assh削除</t>
    <rPh sb="4" eb="7">
      <t>セツメイブン</t>
    </rPh>
    <rPh sb="14" eb="16">
      <t>サクジョ</t>
    </rPh>
    <phoneticPr fontId="3"/>
  </si>
  <si>
    <t>くるみる部数欄　条件設定変更　色付け解除</t>
    <rPh sb="4" eb="6">
      <t>ブスウ</t>
    </rPh>
    <rPh sb="6" eb="7">
      <t>ラン</t>
    </rPh>
    <rPh sb="8" eb="10">
      <t>ジョウケン</t>
    </rPh>
    <rPh sb="10" eb="12">
      <t>セッテイ</t>
    </rPh>
    <rPh sb="12" eb="14">
      <t>ヘンコウ</t>
    </rPh>
    <rPh sb="15" eb="16">
      <t>イロ</t>
    </rPh>
    <rPh sb="16" eb="17">
      <t>ツ</t>
    </rPh>
    <rPh sb="18" eb="20">
      <t>カイジョ</t>
    </rPh>
    <phoneticPr fontId="3"/>
  </si>
  <si>
    <t>櫻井</t>
    <rPh sb="0" eb="2">
      <t>サクライ</t>
    </rPh>
    <phoneticPr fontId="3"/>
  </si>
  <si>
    <t>下越２</t>
    <rPh sb="0" eb="1">
      <t>シモ</t>
    </rPh>
    <rPh sb="1" eb="2">
      <t>エツ</t>
    </rPh>
    <phoneticPr fontId="3"/>
  </si>
  <si>
    <t>櫻井</t>
    <rPh sb="0" eb="2">
      <t>サクライ</t>
    </rPh>
    <phoneticPr fontId="3"/>
  </si>
  <si>
    <t>地区集計</t>
    <rPh sb="0" eb="2">
      <t>チク</t>
    </rPh>
    <rPh sb="2" eb="4">
      <t>シュウケイ</t>
    </rPh>
    <phoneticPr fontId="3"/>
  </si>
  <si>
    <t>佐渡の中央紙並び替え（従来版に戻した）</t>
    <rPh sb="0" eb="2">
      <t>サド</t>
    </rPh>
    <rPh sb="3" eb="5">
      <t>チュウオウ</t>
    </rPh>
    <rPh sb="5" eb="6">
      <t>シ</t>
    </rPh>
    <rPh sb="6" eb="7">
      <t>ナラ</t>
    </rPh>
    <rPh sb="8" eb="9">
      <t>カ</t>
    </rPh>
    <rPh sb="11" eb="13">
      <t>ジュウライ</t>
    </rPh>
    <rPh sb="13" eb="14">
      <t>バン</t>
    </rPh>
    <rPh sb="15" eb="16">
      <t>モド</t>
    </rPh>
    <phoneticPr fontId="3"/>
  </si>
  <si>
    <t>旧佐渡郡、中央紙部数・件数計算式更新</t>
    <rPh sb="0" eb="1">
      <t>キュウ</t>
    </rPh>
    <rPh sb="1" eb="3">
      <t>サド</t>
    </rPh>
    <rPh sb="3" eb="4">
      <t>グン</t>
    </rPh>
    <rPh sb="5" eb="8">
      <t>チュウオウシ</t>
    </rPh>
    <rPh sb="8" eb="10">
      <t>ブスウ</t>
    </rPh>
    <rPh sb="11" eb="13">
      <t>ケンスウ</t>
    </rPh>
    <rPh sb="13" eb="16">
      <t>ケイサンシキ</t>
    </rPh>
    <rPh sb="16" eb="18">
      <t>コウシン</t>
    </rPh>
    <phoneticPr fontId="3"/>
  </si>
  <si>
    <t>条件設定変更　旧豊栄市　色付け設定</t>
    <rPh sb="0" eb="2">
      <t>ジョウケン</t>
    </rPh>
    <rPh sb="2" eb="4">
      <t>セッテイ</t>
    </rPh>
    <rPh sb="4" eb="6">
      <t>ヘンコウ</t>
    </rPh>
    <rPh sb="7" eb="8">
      <t>キュウ</t>
    </rPh>
    <rPh sb="8" eb="11">
      <t>トヨサカシ</t>
    </rPh>
    <rPh sb="12" eb="13">
      <t>イロ</t>
    </rPh>
    <rPh sb="13" eb="14">
      <t>ツ</t>
    </rPh>
    <rPh sb="15" eb="17">
      <t>セッテイ</t>
    </rPh>
    <phoneticPr fontId="3"/>
  </si>
  <si>
    <t>地域小計　計算式追加（ａｓｓｈ、おとプラ）</t>
    <rPh sb="0" eb="2">
      <t>チイキ</t>
    </rPh>
    <rPh sb="2" eb="4">
      <t>ショウケイ</t>
    </rPh>
    <rPh sb="5" eb="8">
      <t>ケイサンシキ</t>
    </rPh>
    <rPh sb="8" eb="10">
      <t>ツイカ</t>
    </rPh>
    <phoneticPr fontId="3"/>
  </si>
  <si>
    <t>中越１</t>
    <rPh sb="0" eb="2">
      <t>チュウエツ</t>
    </rPh>
    <phoneticPr fontId="3"/>
  </si>
  <si>
    <t>長岡大手くるみる欄追加、条件設定変更（Ｑ）</t>
    <rPh sb="0" eb="2">
      <t>ナガオカ</t>
    </rPh>
    <rPh sb="2" eb="4">
      <t>オオテ</t>
    </rPh>
    <rPh sb="8" eb="9">
      <t>ラン</t>
    </rPh>
    <rPh sb="9" eb="11">
      <t>ツイカ</t>
    </rPh>
    <rPh sb="12" eb="14">
      <t>ジョウケン</t>
    </rPh>
    <rPh sb="14" eb="16">
      <t>セッテイ</t>
    </rPh>
    <rPh sb="16" eb="18">
      <t>ヘンコウ</t>
    </rPh>
    <phoneticPr fontId="3"/>
  </si>
  <si>
    <t>くるみる欄長岡市数式更新</t>
    <rPh sb="4" eb="5">
      <t>ラン</t>
    </rPh>
    <rPh sb="5" eb="7">
      <t>ナガオカ</t>
    </rPh>
    <rPh sb="7" eb="8">
      <t>シ</t>
    </rPh>
    <rPh sb="8" eb="10">
      <t>スウシキ</t>
    </rPh>
    <rPh sb="10" eb="12">
      <t>コウシン</t>
    </rPh>
    <phoneticPr fontId="3"/>
  </si>
  <si>
    <t>新潟市～上越２</t>
    <rPh sb="0" eb="3">
      <t>ニイガタシ</t>
    </rPh>
    <rPh sb="4" eb="6">
      <t>ジョウエツ</t>
    </rPh>
    <phoneticPr fontId="3"/>
  </si>
  <si>
    <t>全媒体部数改定12月</t>
    <rPh sb="0" eb="1">
      <t>ゼン</t>
    </rPh>
    <rPh sb="1" eb="3">
      <t>バイタイ</t>
    </rPh>
    <rPh sb="3" eb="5">
      <t>ブスウ</t>
    </rPh>
    <rPh sb="5" eb="7">
      <t>カイテイ</t>
    </rPh>
    <rPh sb="9" eb="10">
      <t>ガツ</t>
    </rPh>
    <phoneticPr fontId="3"/>
  </si>
  <si>
    <t>羽茂　合、旧佐渡郡合計部数</t>
    <rPh sb="0" eb="2">
      <t>ハモチ</t>
    </rPh>
    <rPh sb="3" eb="4">
      <t>ゴウ</t>
    </rPh>
    <rPh sb="5" eb="6">
      <t>キュウ</t>
    </rPh>
    <rPh sb="6" eb="8">
      <t>サド</t>
    </rPh>
    <rPh sb="8" eb="9">
      <t>グン</t>
    </rPh>
    <rPh sb="9" eb="11">
      <t>ゴウケイ</t>
    </rPh>
    <rPh sb="11" eb="13">
      <t>ブスウ</t>
    </rPh>
    <phoneticPr fontId="3"/>
  </si>
  <si>
    <t>旧両津市・旧佐渡郡</t>
    <rPh sb="0" eb="1">
      <t>キュウ</t>
    </rPh>
    <rPh sb="1" eb="4">
      <t>リョウツシ</t>
    </rPh>
    <phoneticPr fontId="3"/>
  </si>
  <si>
    <t>旧中蒲原郡・旧新津・五泉市</t>
    <rPh sb="0" eb="1">
      <t>キュウ</t>
    </rPh>
    <rPh sb="1" eb="2">
      <t>ナカ</t>
    </rPh>
    <rPh sb="2" eb="4">
      <t>カンバラ</t>
    </rPh>
    <rPh sb="4" eb="5">
      <t>グン</t>
    </rPh>
    <phoneticPr fontId="3"/>
  </si>
  <si>
    <t>糸魚川市・旧西頸城郡</t>
    <rPh sb="0" eb="4">
      <t>イトイガワシ</t>
    </rPh>
    <phoneticPr fontId="3"/>
  </si>
  <si>
    <t>旧東蒲原郡・※山形県</t>
    <rPh sb="0" eb="1">
      <t>キュウ</t>
    </rPh>
    <rPh sb="1" eb="2">
      <t>ヒガシ</t>
    </rPh>
    <rPh sb="2" eb="4">
      <t>カンバラ</t>
    </rPh>
    <rPh sb="4" eb="5">
      <t>グン</t>
    </rPh>
    <rPh sb="9" eb="10">
      <t>ケン</t>
    </rPh>
    <phoneticPr fontId="3"/>
  </si>
  <si>
    <t>真野</t>
  </si>
  <si>
    <t>新穂</t>
  </si>
  <si>
    <t>佐和田</t>
  </si>
  <si>
    <t>相川</t>
  </si>
  <si>
    <t>小木</t>
  </si>
  <si>
    <t>合計</t>
    <rPh sb="0" eb="2">
      <t>ゴウケイ</t>
    </rPh>
    <phoneticPr fontId="3"/>
  </si>
  <si>
    <t>合計</t>
    <rPh sb="0" eb="1">
      <t>ゴウケイ</t>
    </rPh>
    <phoneticPr fontId="3"/>
  </si>
  <si>
    <t>※朝刊部数 計</t>
    <rPh sb="1" eb="3">
      <t>チョウカン</t>
    </rPh>
    <rPh sb="3" eb="5">
      <t>ブスウ</t>
    </rPh>
    <rPh sb="6" eb="7">
      <t>ケイ</t>
    </rPh>
    <phoneticPr fontId="3"/>
  </si>
  <si>
    <t>下越１</t>
    <rPh sb="0" eb="1">
      <t>シモ</t>
    </rPh>
    <rPh sb="1" eb="2">
      <t>エツ</t>
    </rPh>
    <phoneticPr fontId="3"/>
  </si>
  <si>
    <t>吉田産経削除　→　吉田　合　4730部</t>
    <rPh sb="0" eb="2">
      <t>ヨシダ</t>
    </rPh>
    <rPh sb="2" eb="4">
      <t>サンケイ</t>
    </rPh>
    <rPh sb="4" eb="6">
      <t>サクジョ</t>
    </rPh>
    <rPh sb="9" eb="11">
      <t>ヨシダ</t>
    </rPh>
    <rPh sb="12" eb="13">
      <t>ゴウ</t>
    </rPh>
    <rPh sb="18" eb="19">
      <t>ブ</t>
    </rPh>
    <phoneticPr fontId="3"/>
  </si>
  <si>
    <t>込山</t>
    <rPh sb="0" eb="2">
      <t>コミヤマ</t>
    </rPh>
    <phoneticPr fontId="3"/>
  </si>
  <si>
    <t>下越１～上越2</t>
    <rPh sb="0" eb="1">
      <t>シモ</t>
    </rPh>
    <rPh sb="1" eb="2">
      <t>エツ</t>
    </rPh>
    <rPh sb="4" eb="6">
      <t>ジョウエツ</t>
    </rPh>
    <phoneticPr fontId="3"/>
  </si>
  <si>
    <t>サイズ・ガタチラ他　入力制限・ロック設定</t>
    <rPh sb="8" eb="9">
      <t>ホカ</t>
    </rPh>
    <rPh sb="10" eb="12">
      <t>ニュウリョク</t>
    </rPh>
    <rPh sb="12" eb="14">
      <t>セイゲン</t>
    </rPh>
    <rPh sb="18" eb="20">
      <t>セッテイ</t>
    </rPh>
    <phoneticPr fontId="3"/>
  </si>
  <si>
    <t>配布数</t>
    <rPh sb="0" eb="3">
      <t>ハイフスウ</t>
    </rPh>
    <phoneticPr fontId="3"/>
  </si>
  <si>
    <t>【　納品先　】</t>
    <rPh sb="2" eb="5">
      <t>ノウヒンサキ</t>
    </rPh>
    <phoneticPr fontId="4"/>
  </si>
  <si>
    <t>＜下越地区＞</t>
    <rPh sb="1" eb="3">
      <t>カエツ</t>
    </rPh>
    <rPh sb="3" eb="5">
      <t>チク</t>
    </rPh>
    <phoneticPr fontId="4"/>
  </si>
  <si>
    <t>＜中越地区＞</t>
    <rPh sb="1" eb="3">
      <t>チュウエツ</t>
    </rPh>
    <rPh sb="3" eb="5">
      <t>チク</t>
    </rPh>
    <phoneticPr fontId="4"/>
  </si>
  <si>
    <t>＜上越地区＞</t>
    <rPh sb="1" eb="3">
      <t>ジョウエツ</t>
    </rPh>
    <rPh sb="3" eb="5">
      <t>チク</t>
    </rPh>
    <phoneticPr fontId="4"/>
  </si>
  <si>
    <t>黒埼本社</t>
    <phoneticPr fontId="3"/>
  </si>
  <si>
    <t>【　お問合せ先　】</t>
    <rPh sb="3" eb="5">
      <t>トイアワ</t>
    </rPh>
    <rPh sb="6" eb="7">
      <t>サキ</t>
    </rPh>
    <phoneticPr fontId="4"/>
  </si>
  <si>
    <t>TEL 025-233-3500  FAX 025-233-3600</t>
    <phoneticPr fontId="4"/>
  </si>
  <si>
    <t>TEL 0258-47-4646  FAX 0258-47-4648</t>
    <phoneticPr fontId="4"/>
  </si>
  <si>
    <t>TEL 0257-22-5212  FAX 0257-24-8590</t>
    <phoneticPr fontId="4"/>
  </si>
  <si>
    <t>TEL 025-522-2220  FAX 025-523-2950</t>
    <phoneticPr fontId="4"/>
  </si>
  <si>
    <t>旧長岡市</t>
    <rPh sb="0" eb="1">
      <t>キュウ</t>
    </rPh>
    <rPh sb="1" eb="4">
      <t>ナガオカシ</t>
    </rPh>
    <phoneticPr fontId="4"/>
  </si>
  <si>
    <t>新潟県地区別/媒体別　折込部数・配布部数表</t>
    <rPh sb="0" eb="3">
      <t>ニイガタケン</t>
    </rPh>
    <rPh sb="3" eb="5">
      <t>チク</t>
    </rPh>
    <rPh sb="5" eb="6">
      <t>ベツ</t>
    </rPh>
    <rPh sb="7" eb="9">
      <t>バイタイ</t>
    </rPh>
    <rPh sb="9" eb="10">
      <t>ベツ</t>
    </rPh>
    <rPh sb="11" eb="13">
      <t>オリコミ</t>
    </rPh>
    <rPh sb="13" eb="15">
      <t>ブスウ</t>
    </rPh>
    <rPh sb="16" eb="20">
      <t>ハイフブスウ</t>
    </rPh>
    <rPh sb="20" eb="21">
      <t>ヒョウ</t>
    </rPh>
    <phoneticPr fontId="3"/>
  </si>
  <si>
    <t>矢代田・新津　朝刊部数</t>
    <rPh sb="0" eb="3">
      <t>ヤシロダ</t>
    </rPh>
    <rPh sb="4" eb="6">
      <t>ニイツ</t>
    </rPh>
    <rPh sb="7" eb="9">
      <t>チョウカン</t>
    </rPh>
    <rPh sb="9" eb="11">
      <t>ブスウ</t>
    </rPh>
    <phoneticPr fontId="3"/>
  </si>
  <si>
    <t>三条西削除　三条北　朝刊・Otona+部数　</t>
    <rPh sb="0" eb="2">
      <t>サンジョウ</t>
    </rPh>
    <rPh sb="2" eb="3">
      <t>ニシ</t>
    </rPh>
    <rPh sb="3" eb="5">
      <t>サクジョ</t>
    </rPh>
    <rPh sb="6" eb="8">
      <t>サンジョウ</t>
    </rPh>
    <rPh sb="8" eb="9">
      <t>キタ</t>
    </rPh>
    <rPh sb="10" eb="12">
      <t>チョウカン</t>
    </rPh>
    <rPh sb="19" eb="21">
      <t>ブスウ</t>
    </rPh>
    <phoneticPr fontId="3"/>
  </si>
  <si>
    <t>旧長岡市</t>
    <rPh sb="0" eb="1">
      <t>キュウ</t>
    </rPh>
    <rPh sb="1" eb="4">
      <t>ナガオカシ</t>
    </rPh>
    <phoneticPr fontId="3"/>
  </si>
  <si>
    <t>長岡大手削除　長岡中央・東　各部数</t>
    <rPh sb="0" eb="2">
      <t>ナガオカ</t>
    </rPh>
    <rPh sb="2" eb="4">
      <t>オオテ</t>
    </rPh>
    <rPh sb="4" eb="6">
      <t>サクジョ</t>
    </rPh>
    <rPh sb="7" eb="9">
      <t>ナガオカ</t>
    </rPh>
    <rPh sb="9" eb="11">
      <t>チュウオウ</t>
    </rPh>
    <rPh sb="12" eb="13">
      <t>ヒガシ</t>
    </rPh>
    <rPh sb="14" eb="15">
      <t>カク</t>
    </rPh>
    <rPh sb="15" eb="17">
      <t>ブスウ</t>
    </rPh>
    <phoneticPr fontId="3"/>
  </si>
  <si>
    <t>上越１</t>
    <rPh sb="0" eb="2">
      <t>ジョウエツ</t>
    </rPh>
    <phoneticPr fontId="3"/>
  </si>
  <si>
    <t>柏崎東削除　柏崎　朝刊部数</t>
    <rPh sb="0" eb="2">
      <t>カシワザキ</t>
    </rPh>
    <rPh sb="2" eb="3">
      <t>ヒガシ</t>
    </rPh>
    <rPh sb="3" eb="5">
      <t>サクジョ</t>
    </rPh>
    <rPh sb="6" eb="8">
      <t>カシワザキ</t>
    </rPh>
    <rPh sb="9" eb="11">
      <t>チョウカン</t>
    </rPh>
    <rPh sb="11" eb="13">
      <t>ブスウ</t>
    </rPh>
    <phoneticPr fontId="3"/>
  </si>
  <si>
    <t>豊栄南削除　豊栄北　朝・く・ａ・お部数、販売店名称</t>
    <rPh sb="0" eb="2">
      <t>トヨサカ</t>
    </rPh>
    <rPh sb="2" eb="3">
      <t>ミナミ</t>
    </rPh>
    <rPh sb="3" eb="5">
      <t>サクジョ</t>
    </rPh>
    <rPh sb="6" eb="8">
      <t>トヨサカ</t>
    </rPh>
    <rPh sb="8" eb="9">
      <t>キタ</t>
    </rPh>
    <rPh sb="10" eb="11">
      <t>アサ</t>
    </rPh>
    <rPh sb="17" eb="19">
      <t>ブスウ</t>
    </rPh>
    <rPh sb="20" eb="23">
      <t>ハンバイテン</t>
    </rPh>
    <rPh sb="23" eb="25">
      <t>メイショウ</t>
    </rPh>
    <phoneticPr fontId="3"/>
  </si>
  <si>
    <t>表紙</t>
    <rPh sb="0" eb="2">
      <t>ヒョウシ</t>
    </rPh>
    <phoneticPr fontId="3"/>
  </si>
  <si>
    <t>日付</t>
    <rPh sb="0" eb="2">
      <t>ヒヅケ</t>
    </rPh>
    <phoneticPr fontId="3"/>
  </si>
  <si>
    <t>販売店</t>
    <rPh sb="0" eb="3">
      <t>ハンバイテン</t>
    </rPh>
    <phoneticPr fontId="3"/>
  </si>
  <si>
    <t>万代</t>
    <rPh sb="0" eb="2">
      <t>バンダイ</t>
    </rPh>
    <phoneticPr fontId="3"/>
  </si>
  <si>
    <t>MN</t>
  </si>
  <si>
    <t>市報・区報</t>
    <rPh sb="0" eb="2">
      <t>シホウ</t>
    </rPh>
    <rPh sb="3" eb="5">
      <t>クホウ</t>
    </rPh>
    <phoneticPr fontId="3"/>
  </si>
  <si>
    <t>駅南</t>
    <rPh sb="0" eb="2">
      <t>エキナン</t>
    </rPh>
    <phoneticPr fontId="3"/>
  </si>
  <si>
    <t>くるみる</t>
  </si>
  <si>
    <t>木戸</t>
    <rPh sb="0" eb="2">
      <t>キド</t>
    </rPh>
    <phoneticPr fontId="3"/>
  </si>
  <si>
    <t>石山東</t>
    <rPh sb="0" eb="2">
      <t>イシヤマ</t>
    </rPh>
    <rPh sb="2" eb="3">
      <t>ヒガシ</t>
    </rPh>
    <phoneticPr fontId="3"/>
  </si>
  <si>
    <t>山ノ下</t>
    <rPh sb="0" eb="1">
      <t>ヤマ</t>
    </rPh>
    <rPh sb="2" eb="3">
      <t>シタ</t>
    </rPh>
    <phoneticPr fontId="3"/>
  </si>
  <si>
    <t>物見山</t>
    <rPh sb="0" eb="1">
      <t>モノ</t>
    </rPh>
    <rPh sb="1" eb="2">
      <t>ミ</t>
    </rPh>
    <rPh sb="2" eb="3">
      <t>ヤマ</t>
    </rPh>
    <phoneticPr fontId="3"/>
  </si>
  <si>
    <t>県庁前</t>
    <rPh sb="0" eb="2">
      <t>ケンチョウ</t>
    </rPh>
    <rPh sb="2" eb="3">
      <t>マエ</t>
    </rPh>
    <phoneticPr fontId="3"/>
  </si>
  <si>
    <t>愛宕</t>
    <rPh sb="0" eb="2">
      <t>アタゴ</t>
    </rPh>
    <phoneticPr fontId="3"/>
  </si>
  <si>
    <t>河渡</t>
    <rPh sb="0" eb="1">
      <t>カワ</t>
    </rPh>
    <rPh sb="1" eb="2">
      <t>ワタナベ</t>
    </rPh>
    <phoneticPr fontId="3"/>
  </si>
  <si>
    <t>牡丹山</t>
    <rPh sb="0" eb="2">
      <t>ボタン</t>
    </rPh>
    <rPh sb="2" eb="3">
      <t>ヤマ</t>
    </rPh>
    <phoneticPr fontId="3"/>
  </si>
  <si>
    <t>大形</t>
    <rPh sb="0" eb="2">
      <t>オオガタ</t>
    </rPh>
    <phoneticPr fontId="3"/>
  </si>
  <si>
    <t>松浜</t>
    <rPh sb="0" eb="2">
      <t>マツハマ</t>
    </rPh>
    <phoneticPr fontId="3"/>
  </si>
  <si>
    <t>新潟南</t>
    <rPh sb="0" eb="2">
      <t>ニイガタ</t>
    </rPh>
    <rPh sb="2" eb="3">
      <t>ミナミ</t>
    </rPh>
    <phoneticPr fontId="3"/>
  </si>
  <si>
    <t>姥ケ山</t>
    <rPh sb="0" eb="1">
      <t>ウバ</t>
    </rPh>
    <rPh sb="2" eb="3">
      <t>ヤマ</t>
    </rPh>
    <phoneticPr fontId="3"/>
  </si>
  <si>
    <t>山二ツ</t>
    <rPh sb="0" eb="1">
      <t>ヤマ</t>
    </rPh>
    <rPh sb="1" eb="2">
      <t>ニ</t>
    </rPh>
    <phoneticPr fontId="3"/>
  </si>
  <si>
    <t>亀田西</t>
    <rPh sb="0" eb="2">
      <t>カメダ</t>
    </rPh>
    <rPh sb="2" eb="3">
      <t>ニシ</t>
    </rPh>
    <phoneticPr fontId="3"/>
  </si>
  <si>
    <t>亀田</t>
    <rPh sb="0" eb="2">
      <t>カメダ</t>
    </rPh>
    <phoneticPr fontId="3"/>
  </si>
  <si>
    <t>横越</t>
    <rPh sb="0" eb="2">
      <t>ヨコゴシ</t>
    </rPh>
    <phoneticPr fontId="3"/>
  </si>
  <si>
    <t>有明</t>
    <rPh sb="0" eb="2">
      <t>アリアケ</t>
    </rPh>
    <phoneticPr fontId="3"/>
  </si>
  <si>
    <t>小針</t>
    <rPh sb="0" eb="2">
      <t>コバリ</t>
    </rPh>
    <phoneticPr fontId="3"/>
  </si>
  <si>
    <t>中通</t>
    <rPh sb="0" eb="1">
      <t>ナカ</t>
    </rPh>
    <rPh sb="1" eb="2">
      <t>ツウ</t>
    </rPh>
    <phoneticPr fontId="3"/>
  </si>
  <si>
    <t>本町</t>
    <rPh sb="0" eb="2">
      <t>ホンチョウ</t>
    </rPh>
    <phoneticPr fontId="3"/>
  </si>
  <si>
    <t>中央</t>
    <rPh sb="0" eb="2">
      <t>チュウオウ</t>
    </rPh>
    <phoneticPr fontId="3"/>
  </si>
  <si>
    <t>真砂</t>
    <rPh sb="0" eb="2">
      <t>マサゴ</t>
    </rPh>
    <phoneticPr fontId="3"/>
  </si>
  <si>
    <t>寺尾</t>
    <rPh sb="0" eb="2">
      <t>テラオ</t>
    </rPh>
    <phoneticPr fontId="3"/>
  </si>
  <si>
    <t>新大前</t>
    <rPh sb="0" eb="1">
      <t>シン</t>
    </rPh>
    <rPh sb="1" eb="2">
      <t>ダイ</t>
    </rPh>
    <rPh sb="2" eb="3">
      <t>マエ</t>
    </rPh>
    <phoneticPr fontId="3"/>
  </si>
  <si>
    <t>内野</t>
    <rPh sb="0" eb="2">
      <t>ウチノ</t>
    </rPh>
    <phoneticPr fontId="3"/>
  </si>
  <si>
    <t>西内野</t>
    <rPh sb="0" eb="1">
      <t>ニシ</t>
    </rPh>
    <rPh sb="1" eb="3">
      <t>ウチノ</t>
    </rPh>
    <phoneticPr fontId="3"/>
  </si>
  <si>
    <t>小新</t>
    <rPh sb="0" eb="1">
      <t>コ</t>
    </rPh>
    <rPh sb="1" eb="2">
      <t>シン</t>
    </rPh>
    <phoneticPr fontId="3"/>
  </si>
  <si>
    <t>新アマ日</t>
  </si>
  <si>
    <t>寺地</t>
    <rPh sb="0" eb="1">
      <t>テラ</t>
    </rPh>
    <rPh sb="1" eb="2">
      <t>チ</t>
    </rPh>
    <phoneticPr fontId="3"/>
  </si>
  <si>
    <t>黒埼</t>
    <rPh sb="0" eb="1">
      <t>クロ</t>
    </rPh>
    <rPh sb="1" eb="2">
      <t>サキ</t>
    </rPh>
    <phoneticPr fontId="3"/>
  </si>
  <si>
    <t>黒埼南</t>
    <rPh sb="0" eb="2">
      <t>クロサキ</t>
    </rPh>
    <rPh sb="2" eb="3">
      <t>ミナミ</t>
    </rPh>
    <phoneticPr fontId="3"/>
  </si>
  <si>
    <t>小新黒埼</t>
    <rPh sb="0" eb="2">
      <t>コシン</t>
    </rPh>
    <rPh sb="2" eb="4">
      <t>クロサキ</t>
    </rPh>
    <phoneticPr fontId="3"/>
  </si>
  <si>
    <t>市報・区報</t>
  </si>
  <si>
    <t>駅南東</t>
    <rPh sb="0" eb="2">
      <t>エキナン</t>
    </rPh>
    <rPh sb="2" eb="3">
      <t>ヒガシ</t>
    </rPh>
    <phoneticPr fontId="3"/>
  </si>
  <si>
    <t>山木戸</t>
    <rPh sb="0" eb="1">
      <t>ヤマ</t>
    </rPh>
    <rPh sb="1" eb="3">
      <t>キド</t>
    </rPh>
    <phoneticPr fontId="3"/>
  </si>
  <si>
    <t>松浜</t>
    <rPh sb="0" eb="1">
      <t>マツ</t>
    </rPh>
    <rPh sb="1" eb="2">
      <t>ハマ</t>
    </rPh>
    <phoneticPr fontId="3"/>
  </si>
  <si>
    <t>粟生津</t>
    <rPh sb="0" eb="1">
      <t>アワ</t>
    </rPh>
    <rPh sb="1" eb="2">
      <t>セイ</t>
    </rPh>
    <rPh sb="2" eb="3">
      <t>ツ</t>
    </rPh>
    <phoneticPr fontId="3"/>
  </si>
  <si>
    <t>アサ</t>
  </si>
  <si>
    <t>中之口</t>
    <rPh sb="0" eb="1">
      <t>ナカ</t>
    </rPh>
    <rPh sb="1" eb="2">
      <t>ノ</t>
    </rPh>
    <rPh sb="2" eb="3">
      <t>クチ</t>
    </rPh>
    <phoneticPr fontId="3"/>
  </si>
  <si>
    <t>矢代田</t>
    <rPh sb="0" eb="2">
      <t>ヤシロ</t>
    </rPh>
    <rPh sb="2" eb="3">
      <t>タ</t>
    </rPh>
    <phoneticPr fontId="3"/>
  </si>
  <si>
    <t>新津</t>
  </si>
  <si>
    <t>サポート</t>
  </si>
  <si>
    <t>新津・荻川</t>
    <rPh sb="3" eb="5">
      <t>オギカワ</t>
    </rPh>
    <phoneticPr fontId="3"/>
  </si>
  <si>
    <t>五泉</t>
    <rPh sb="0" eb="2">
      <t>ゴセンシ</t>
    </rPh>
    <phoneticPr fontId="3"/>
  </si>
  <si>
    <t>保田・馬下</t>
    <rPh sb="0" eb="2">
      <t>ヤスダ</t>
    </rPh>
    <rPh sb="3" eb="5">
      <t>マオロシ</t>
    </rPh>
    <phoneticPr fontId="3"/>
  </si>
  <si>
    <t>白根</t>
    <rPh sb="0" eb="2">
      <t>シロネシ</t>
    </rPh>
    <phoneticPr fontId="3"/>
  </si>
  <si>
    <t>月潟</t>
    <rPh sb="0" eb="1">
      <t>ツキ</t>
    </rPh>
    <rPh sb="1" eb="2">
      <t>カタ</t>
    </rPh>
    <phoneticPr fontId="3"/>
  </si>
  <si>
    <t>三条西</t>
    <rPh sb="0" eb="2">
      <t>サンジョウ</t>
    </rPh>
    <rPh sb="2" eb="3">
      <t>ニシ</t>
    </rPh>
    <phoneticPr fontId="3"/>
  </si>
  <si>
    <t>加茂</t>
    <rPh sb="0" eb="2">
      <t>カモシ</t>
    </rPh>
    <phoneticPr fontId="3"/>
  </si>
  <si>
    <t>下田</t>
    <rPh sb="0" eb="2">
      <t>シモダ</t>
    </rPh>
    <phoneticPr fontId="3"/>
  </si>
  <si>
    <t>帯織</t>
    <rPh sb="0" eb="1">
      <t>オビ</t>
    </rPh>
    <rPh sb="1" eb="2">
      <t>オリ</t>
    </rPh>
    <phoneticPr fontId="3"/>
  </si>
  <si>
    <t>ヨサ日</t>
  </si>
  <si>
    <t>豊実</t>
    <rPh sb="0" eb="1">
      <t>トヨ</t>
    </rPh>
    <rPh sb="1" eb="2">
      <t>ミ</t>
    </rPh>
    <phoneticPr fontId="3"/>
  </si>
  <si>
    <t>日出谷</t>
    <rPh sb="0" eb="1">
      <t>ヒ</t>
    </rPh>
    <rPh sb="1" eb="2">
      <t>デ</t>
    </rPh>
    <rPh sb="2" eb="3">
      <t>タニ</t>
    </rPh>
    <phoneticPr fontId="3"/>
  </si>
  <si>
    <t>白崎・五十島</t>
    <rPh sb="0" eb="2">
      <t>シラサキ</t>
    </rPh>
    <rPh sb="3" eb="5">
      <t>ゴジュウ</t>
    </rPh>
    <rPh sb="5" eb="6">
      <t>シマ</t>
    </rPh>
    <phoneticPr fontId="3"/>
  </si>
  <si>
    <t>保田・五十島</t>
    <rPh sb="0" eb="2">
      <t>ヤスダ</t>
    </rPh>
    <rPh sb="3" eb="6">
      <t>イガシマ</t>
    </rPh>
    <phoneticPr fontId="3"/>
  </si>
  <si>
    <t>新穂</t>
    <rPh sb="0" eb="2">
      <t>ニイボ</t>
    </rPh>
    <phoneticPr fontId="3"/>
  </si>
  <si>
    <t>佐和田</t>
    <rPh sb="0" eb="1">
      <t>サ</t>
    </rPh>
    <rPh sb="1" eb="2">
      <t>ワ</t>
    </rPh>
    <rPh sb="2" eb="3">
      <t>サワダ</t>
    </rPh>
    <phoneticPr fontId="3"/>
  </si>
  <si>
    <t>佐和田</t>
    <rPh sb="0" eb="3">
      <t>サワダ</t>
    </rPh>
    <phoneticPr fontId="3"/>
  </si>
  <si>
    <t>赤泊</t>
    <rPh sb="0" eb="2">
      <t>アカドマリ</t>
    </rPh>
    <phoneticPr fontId="3"/>
  </si>
  <si>
    <t>長岡大手</t>
    <rPh sb="0" eb="2">
      <t>ナガオカ</t>
    </rPh>
    <rPh sb="2" eb="4">
      <t>オオテ</t>
    </rPh>
    <phoneticPr fontId="3"/>
  </si>
  <si>
    <t>長岡中央</t>
    <rPh sb="0" eb="2">
      <t>ナガオカ</t>
    </rPh>
    <rPh sb="2" eb="4">
      <t>チュウオウ</t>
    </rPh>
    <phoneticPr fontId="3"/>
  </si>
  <si>
    <t>長岡南</t>
    <rPh sb="0" eb="2">
      <t>ナガオカ</t>
    </rPh>
    <rPh sb="2" eb="3">
      <t>ミナミ</t>
    </rPh>
    <phoneticPr fontId="3"/>
  </si>
  <si>
    <t>長岡東</t>
    <rPh sb="0" eb="2">
      <t>ナガオカ</t>
    </rPh>
    <rPh sb="2" eb="3">
      <t>ヒガシ</t>
    </rPh>
    <phoneticPr fontId="3"/>
  </si>
  <si>
    <t>長岡新保</t>
    <rPh sb="0" eb="2">
      <t>ナガオカ</t>
    </rPh>
    <rPh sb="2" eb="4">
      <t>シンボ</t>
    </rPh>
    <phoneticPr fontId="3"/>
  </si>
  <si>
    <t>長岡悠久</t>
    <rPh sb="0" eb="2">
      <t>ナガオカ</t>
    </rPh>
    <rPh sb="2" eb="4">
      <t>ユウキュウ</t>
    </rPh>
    <phoneticPr fontId="3"/>
  </si>
  <si>
    <t>西長岡</t>
    <rPh sb="0" eb="1">
      <t>ニシ</t>
    </rPh>
    <rPh sb="1" eb="3">
      <t>ナガオカ</t>
    </rPh>
    <phoneticPr fontId="3"/>
  </si>
  <si>
    <t>関原</t>
    <rPh sb="0" eb="2">
      <t>セキハラ</t>
    </rPh>
    <phoneticPr fontId="3"/>
  </si>
  <si>
    <t>王寺川</t>
    <rPh sb="0" eb="1">
      <t>オウ</t>
    </rPh>
    <rPh sb="1" eb="2">
      <t>テラ</t>
    </rPh>
    <rPh sb="2" eb="3">
      <t>カワ</t>
    </rPh>
    <phoneticPr fontId="3"/>
  </si>
  <si>
    <t>長岡江陽</t>
    <rPh sb="0" eb="2">
      <t>ナガオカ</t>
    </rPh>
    <rPh sb="2" eb="3">
      <t>エ</t>
    </rPh>
    <rPh sb="3" eb="4">
      <t>ヨウ</t>
    </rPh>
    <phoneticPr fontId="3"/>
  </si>
  <si>
    <t>黒条</t>
    <rPh sb="0" eb="1">
      <t>クロ</t>
    </rPh>
    <rPh sb="1" eb="2">
      <t>ジョウ</t>
    </rPh>
    <phoneticPr fontId="3"/>
  </si>
  <si>
    <t>新組</t>
    <rPh sb="0" eb="1">
      <t>シン</t>
    </rPh>
    <rPh sb="1" eb="2">
      <t>クミ</t>
    </rPh>
    <phoneticPr fontId="3"/>
  </si>
  <si>
    <t>濁沢</t>
    <rPh sb="0" eb="1">
      <t>ニゴ</t>
    </rPh>
    <rPh sb="1" eb="2">
      <t>サワ</t>
    </rPh>
    <phoneticPr fontId="3"/>
  </si>
  <si>
    <t>岡南</t>
    <rPh sb="0" eb="1">
      <t>オカ</t>
    </rPh>
    <rPh sb="1" eb="2">
      <t>ナン</t>
    </rPh>
    <phoneticPr fontId="3"/>
  </si>
  <si>
    <t>六日市</t>
    <rPh sb="0" eb="2">
      <t>ムイカ</t>
    </rPh>
    <rPh sb="2" eb="3">
      <t>イチ</t>
    </rPh>
    <phoneticPr fontId="3"/>
  </si>
  <si>
    <t>栃尾</t>
    <rPh sb="0" eb="2">
      <t>トチオシ</t>
    </rPh>
    <phoneticPr fontId="3"/>
  </si>
  <si>
    <t>新アマサ</t>
  </si>
  <si>
    <t>大河津</t>
    <rPh sb="0" eb="1">
      <t>オオ</t>
    </rPh>
    <rPh sb="1" eb="2">
      <t>カワ</t>
    </rPh>
    <rPh sb="2" eb="3">
      <t>ツ</t>
    </rPh>
    <phoneticPr fontId="3"/>
  </si>
  <si>
    <t>和島</t>
    <rPh sb="0" eb="2">
      <t>ワジマ</t>
    </rPh>
    <phoneticPr fontId="3"/>
  </si>
  <si>
    <t>西越</t>
    <rPh sb="0" eb="1">
      <t>ニシ</t>
    </rPh>
    <rPh sb="1" eb="2">
      <t>コシ</t>
    </rPh>
    <phoneticPr fontId="3"/>
  </si>
  <si>
    <t>十日町東部</t>
    <rPh sb="0" eb="3">
      <t>トオカマチ</t>
    </rPh>
    <rPh sb="3" eb="5">
      <t>トウブ</t>
    </rPh>
    <phoneticPr fontId="3"/>
  </si>
  <si>
    <t>魚沼中条</t>
    <rPh sb="0" eb="1">
      <t>ウオ</t>
    </rPh>
    <rPh sb="1" eb="2">
      <t>ヌマ</t>
    </rPh>
    <rPh sb="2" eb="4">
      <t>ナカジョウ</t>
    </rPh>
    <phoneticPr fontId="3"/>
  </si>
  <si>
    <t>五日町</t>
    <rPh sb="0" eb="2">
      <t>イツカ</t>
    </rPh>
    <rPh sb="2" eb="3">
      <t>マチ</t>
    </rPh>
    <phoneticPr fontId="3"/>
  </si>
  <si>
    <t>城内</t>
    <rPh sb="0" eb="1">
      <t>シロ</t>
    </rPh>
    <rPh sb="1" eb="2">
      <t>ウチ</t>
    </rPh>
    <phoneticPr fontId="3"/>
  </si>
  <si>
    <t>石打</t>
    <rPh sb="0" eb="2">
      <t>イシウチ</t>
    </rPh>
    <phoneticPr fontId="3"/>
  </si>
  <si>
    <t>十日町川西</t>
    <rPh sb="0" eb="3">
      <t>トウカマチ</t>
    </rPh>
    <rPh sb="3" eb="5">
      <t>カワニシ</t>
    </rPh>
    <phoneticPr fontId="3"/>
  </si>
  <si>
    <t>仙田</t>
    <rPh sb="0" eb="2">
      <t>センダ</t>
    </rPh>
    <phoneticPr fontId="3"/>
  </si>
  <si>
    <t>田沢</t>
    <rPh sb="0" eb="2">
      <t>タザワ</t>
    </rPh>
    <phoneticPr fontId="3"/>
  </si>
  <si>
    <t>津南</t>
    <rPh sb="0" eb="2">
      <t>ツナン</t>
    </rPh>
    <phoneticPr fontId="3"/>
  </si>
  <si>
    <t>上郷</t>
    <rPh sb="0" eb="1">
      <t>ウエ</t>
    </rPh>
    <rPh sb="1" eb="2">
      <t>キョウ</t>
    </rPh>
    <phoneticPr fontId="3"/>
  </si>
  <si>
    <t>森宮野原</t>
    <rPh sb="0" eb="1">
      <t>モリ</t>
    </rPh>
    <rPh sb="1" eb="2">
      <t>ミヤ</t>
    </rPh>
    <rPh sb="2" eb="3">
      <t>ノ</t>
    </rPh>
    <rPh sb="3" eb="4">
      <t>ハラ</t>
    </rPh>
    <phoneticPr fontId="3"/>
  </si>
  <si>
    <t>柏崎東</t>
    <rPh sb="0" eb="2">
      <t>カシワザキ</t>
    </rPh>
    <rPh sb="2" eb="3">
      <t>ヒガシ</t>
    </rPh>
    <phoneticPr fontId="3"/>
  </si>
  <si>
    <t>北条</t>
    <rPh sb="0" eb="2">
      <t>キタジョウ</t>
    </rPh>
    <phoneticPr fontId="3"/>
  </si>
  <si>
    <t>上小国</t>
    <rPh sb="0" eb="1">
      <t>ウエ</t>
    </rPh>
    <rPh sb="1" eb="3">
      <t>オグニ</t>
    </rPh>
    <phoneticPr fontId="3"/>
  </si>
  <si>
    <t>脇野田</t>
    <rPh sb="0" eb="1">
      <t>ワキ</t>
    </rPh>
    <rPh sb="1" eb="3">
      <t>ノダ</t>
    </rPh>
    <phoneticPr fontId="3"/>
  </si>
  <si>
    <t>大潟</t>
    <rPh sb="0" eb="1">
      <t>オオ</t>
    </rPh>
    <rPh sb="1" eb="2">
      <t>カタ</t>
    </rPh>
    <phoneticPr fontId="3"/>
  </si>
  <si>
    <t>百間町</t>
    <rPh sb="0" eb="1">
      <t>ヒャク</t>
    </rPh>
    <rPh sb="1" eb="2">
      <t>アイダ</t>
    </rPh>
    <rPh sb="2" eb="3">
      <t>マチ</t>
    </rPh>
    <phoneticPr fontId="3"/>
  </si>
  <si>
    <t>浦川原</t>
    <rPh sb="0" eb="1">
      <t>ウラ</t>
    </rPh>
    <rPh sb="1" eb="3">
      <t>カワラ</t>
    </rPh>
    <phoneticPr fontId="3"/>
  </si>
  <si>
    <t>糸魚川</t>
    <rPh sb="0" eb="3">
      <t>イトイガワシ</t>
    </rPh>
    <phoneticPr fontId="3"/>
  </si>
  <si>
    <t>糸魚川綱島</t>
    <rPh sb="0" eb="3">
      <t>イトイガワ</t>
    </rPh>
    <rPh sb="3" eb="5">
      <t>ツナシマ</t>
    </rPh>
    <phoneticPr fontId="3"/>
  </si>
  <si>
    <t>大和川吉岡</t>
    <rPh sb="0" eb="2">
      <t>ヤマト</t>
    </rPh>
    <rPh sb="2" eb="3">
      <t>カワ</t>
    </rPh>
    <rPh sb="3" eb="5">
      <t>ヨシオカ</t>
    </rPh>
    <phoneticPr fontId="3"/>
  </si>
  <si>
    <t>根知</t>
    <rPh sb="0" eb="1">
      <t>ネ</t>
    </rPh>
    <rPh sb="1" eb="2">
      <t>チ</t>
    </rPh>
    <phoneticPr fontId="3"/>
  </si>
  <si>
    <t>能生</t>
    <rPh sb="0" eb="2">
      <t>ノウマチ</t>
    </rPh>
    <phoneticPr fontId="3"/>
  </si>
  <si>
    <t>青海</t>
    <rPh sb="0" eb="2">
      <t>オウミマチ</t>
    </rPh>
    <phoneticPr fontId="3"/>
  </si>
  <si>
    <t>読売</t>
    <rPh sb="0" eb="2">
      <t>ヨミウリ</t>
    </rPh>
    <phoneticPr fontId="3"/>
  </si>
  <si>
    <t>朝日</t>
    <rPh sb="0" eb="2">
      <t>アサヒ</t>
    </rPh>
    <phoneticPr fontId="3"/>
  </si>
  <si>
    <t>朝刊　識別</t>
    <rPh sb="0" eb="2">
      <t>チョウカン</t>
    </rPh>
    <rPh sb="3" eb="5">
      <t>シキベツ</t>
    </rPh>
    <phoneticPr fontId="3"/>
  </si>
  <si>
    <t>山形新聞小国販売所</t>
    <rPh sb="0" eb="2">
      <t>ヤマガタ</t>
    </rPh>
    <rPh sb="2" eb="4">
      <t>シンブン</t>
    </rPh>
    <rPh sb="4" eb="6">
      <t>オグニ</t>
    </rPh>
    <rPh sb="6" eb="9">
      <t>ハンバイジョ</t>
    </rPh>
    <phoneticPr fontId="3"/>
  </si>
  <si>
    <t>朝刊</t>
  </si>
  <si>
    <t>中央紙</t>
    <rPh sb="0" eb="2">
      <t>チュウオウ</t>
    </rPh>
    <rPh sb="2" eb="3">
      <t>シ</t>
    </rPh>
    <phoneticPr fontId="3"/>
  </si>
  <si>
    <t>様</t>
    <rPh sb="0" eb="1">
      <t>サマ</t>
    </rPh>
    <phoneticPr fontId="3"/>
  </si>
  <si>
    <t>朝刊　ページ小計</t>
    <rPh sb="0" eb="2">
      <t>チョウカン</t>
    </rPh>
    <rPh sb="6" eb="8">
      <t>ショウケイ</t>
    </rPh>
    <phoneticPr fontId="3"/>
  </si>
  <si>
    <t>くるみる　ページ小計</t>
    <rPh sb="8" eb="10">
      <t>ショウケイ</t>
    </rPh>
    <phoneticPr fontId="3"/>
  </si>
  <si>
    <t>ページ合計</t>
    <rPh sb="3" eb="5">
      <t>ゴウケイ</t>
    </rPh>
    <phoneticPr fontId="3"/>
  </si>
  <si>
    <t>朝刊　合計</t>
    <rPh sb="0" eb="2">
      <t>チョウカン</t>
    </rPh>
    <rPh sb="3" eb="5">
      <t>ゴウケイ</t>
    </rPh>
    <phoneticPr fontId="3"/>
  </si>
  <si>
    <t>くるみる　合計</t>
    <rPh sb="5" eb="7">
      <t>ゴウケイ</t>
    </rPh>
    <phoneticPr fontId="3"/>
  </si>
  <si>
    <t>総合計</t>
    <rPh sb="0" eb="3">
      <t>ソウゴウケイ</t>
    </rPh>
    <phoneticPr fontId="3"/>
  </si>
  <si>
    <t>総合計</t>
    <rPh sb="0" eb="1">
      <t>ソウ</t>
    </rPh>
    <rPh sb="1" eb="3">
      <t>ゴウケイ</t>
    </rPh>
    <phoneticPr fontId="3"/>
  </si>
  <si>
    <r>
      <t xml:space="preserve">〒950-1179  </t>
    </r>
    <r>
      <rPr>
        <b/>
        <sz val="11"/>
        <rFont val="メイリオ"/>
        <family val="3"/>
        <charset val="128"/>
      </rPr>
      <t>新潟市西区善久772-2</t>
    </r>
    <rPh sb="11" eb="13">
      <t>ニイガタ</t>
    </rPh>
    <rPh sb="13" eb="14">
      <t>シ</t>
    </rPh>
    <rPh sb="14" eb="16">
      <t>ニシク</t>
    </rPh>
    <rPh sb="16" eb="18">
      <t>ゼンク</t>
    </rPh>
    <phoneticPr fontId="4"/>
  </si>
  <si>
    <t>折込広告部数表（新聞折込 / くるみる）</t>
    <rPh sb="0" eb="4">
      <t>オリコミコウコク</t>
    </rPh>
    <rPh sb="4" eb="7">
      <t>ブスウヒョウ</t>
    </rPh>
    <rPh sb="8" eb="9">
      <t>シン</t>
    </rPh>
    <rPh sb="9" eb="11">
      <t>オリコミ</t>
    </rPh>
    <phoneticPr fontId="4"/>
  </si>
  <si>
    <t>エリア</t>
    <phoneticPr fontId="3"/>
  </si>
  <si>
    <t>販売店件数</t>
    <rPh sb="0" eb="5">
      <t>ハンバイテンケンスウ</t>
    </rPh>
    <phoneticPr fontId="3"/>
  </si>
  <si>
    <t>地区</t>
    <rPh sb="0" eb="2">
      <t>チク</t>
    </rPh>
    <phoneticPr fontId="3"/>
  </si>
  <si>
    <t>市郡</t>
    <rPh sb="0" eb="1">
      <t>シ</t>
    </rPh>
    <rPh sb="1" eb="2">
      <t>グン</t>
    </rPh>
    <phoneticPr fontId="3"/>
  </si>
  <si>
    <t>朝刊+くるみる</t>
    <rPh sb="0" eb="2">
      <t>チョウカン</t>
    </rPh>
    <phoneticPr fontId="3"/>
  </si>
  <si>
    <t>朝日新聞</t>
    <rPh sb="0" eb="2">
      <t>アサヒ</t>
    </rPh>
    <rPh sb="2" eb="4">
      <t>シンブン</t>
    </rPh>
    <phoneticPr fontId="4"/>
  </si>
  <si>
    <t>読売新聞</t>
    <rPh sb="0" eb="2">
      <t>ヨミウリ</t>
    </rPh>
    <rPh sb="2" eb="4">
      <t>シンブン</t>
    </rPh>
    <phoneticPr fontId="4"/>
  </si>
  <si>
    <t>新潟日報</t>
    <rPh sb="0" eb="4">
      <t>ニイガタニッポウ</t>
    </rPh>
    <phoneticPr fontId="4"/>
  </si>
  <si>
    <t>朝日新聞</t>
    <rPh sb="0" eb="4">
      <t>アサヒシンブン</t>
    </rPh>
    <phoneticPr fontId="4"/>
  </si>
  <si>
    <t>計</t>
    <rPh sb="0" eb="1">
      <t>ケイ</t>
    </rPh>
    <phoneticPr fontId="3"/>
  </si>
  <si>
    <t>くるみる</t>
    <phoneticPr fontId="4"/>
  </si>
  <si>
    <r>
      <t>新潟日報＋</t>
    </r>
    <r>
      <rPr>
        <b/>
        <sz val="10"/>
        <color rgb="FFFF00FF"/>
        <rFont val="メイリオ"/>
        <family val="3"/>
        <charset val="128"/>
      </rPr>
      <t>くるみる</t>
    </r>
    <rPh sb="0" eb="2">
      <t>ニイガタ</t>
    </rPh>
    <rPh sb="2" eb="4">
      <t>ニッポウ</t>
    </rPh>
    <phoneticPr fontId="3"/>
  </si>
  <si>
    <r>
      <t>※朝刊部数 計</t>
    </r>
    <r>
      <rPr>
        <b/>
        <sz val="8"/>
        <color theme="1"/>
        <rFont val="メイリオ"/>
        <family val="3"/>
        <charset val="128"/>
      </rPr>
      <t>（くるみる含）</t>
    </r>
    <rPh sb="1" eb="3">
      <t>チョウカン</t>
    </rPh>
    <rPh sb="3" eb="5">
      <t>ブスウ</t>
    </rPh>
    <rPh sb="6" eb="7">
      <t>ケイ</t>
    </rPh>
    <rPh sb="12" eb="13">
      <t>フク</t>
    </rPh>
    <phoneticPr fontId="3"/>
  </si>
  <si>
    <t>FAX 025-383-8007</t>
    <phoneticPr fontId="4"/>
  </si>
  <si>
    <t>TEL 025-383-8008</t>
    <phoneticPr fontId="4"/>
  </si>
  <si>
    <t xml:space="preserve">流通本社　   　　  </t>
    <rPh sb="0" eb="4">
      <t>リュウツウホンシャ</t>
    </rPh>
    <phoneticPr fontId="4"/>
  </si>
  <si>
    <t>〒950-1125   新潟市西区流通3-1-1</t>
  </si>
  <si>
    <t xml:space="preserve">長岡折込センター  </t>
    <rPh sb="0" eb="2">
      <t>ナガオカ</t>
    </rPh>
    <rPh sb="2" eb="4">
      <t>オリコミ</t>
    </rPh>
    <phoneticPr fontId="4"/>
  </si>
  <si>
    <t>〒940-2117　長岡市石動南町10-2</t>
  </si>
  <si>
    <t xml:space="preserve">柏崎営業所           </t>
    <rPh sb="0" eb="2">
      <t>カシワザキ</t>
    </rPh>
    <rPh sb="2" eb="5">
      <t>エイギョウショ</t>
    </rPh>
    <phoneticPr fontId="4"/>
  </si>
  <si>
    <t>〒945-0026　柏崎市藤元町14-7</t>
  </si>
  <si>
    <t xml:space="preserve">高田営業所           </t>
    <rPh sb="0" eb="2">
      <t>タカダ</t>
    </rPh>
    <rPh sb="2" eb="5">
      <t>エイギョウショ</t>
    </rPh>
    <phoneticPr fontId="4"/>
  </si>
  <si>
    <t>〒943-0823　上越市高土町1-6-4</t>
  </si>
  <si>
    <t>スポンサーよりに入れ</t>
    <rPh sb="8" eb="9">
      <t>イ</t>
    </rPh>
    <phoneticPr fontId="3"/>
  </si>
  <si>
    <t>会場よりに入れ</t>
    <rPh sb="0" eb="2">
      <t>カイジョウ</t>
    </rPh>
    <rPh sb="5" eb="6">
      <t>イ</t>
    </rPh>
    <phoneticPr fontId="3"/>
  </si>
  <si>
    <t>教室よりに入れ</t>
    <rPh sb="0" eb="2">
      <t>キョウシツ</t>
    </rPh>
    <rPh sb="5" eb="6">
      <t>イ</t>
    </rPh>
    <phoneticPr fontId="3"/>
  </si>
  <si>
    <t>物件よりに入れ</t>
    <rPh sb="0" eb="2">
      <t>ブッケン</t>
    </rPh>
    <rPh sb="5" eb="6">
      <t>イ</t>
    </rPh>
    <phoneticPr fontId="3"/>
  </si>
  <si>
    <t>住宅地中心に入れ</t>
    <rPh sb="0" eb="3">
      <t>ジュウタクチ</t>
    </rPh>
    <rPh sb="3" eb="5">
      <t>チュウシン</t>
    </rPh>
    <rPh sb="6" eb="7">
      <t>イ</t>
    </rPh>
    <phoneticPr fontId="3"/>
  </si>
  <si>
    <t>スポンサー中心に入れ</t>
    <rPh sb="5" eb="7">
      <t>チュウシン</t>
    </rPh>
    <rPh sb="8" eb="9">
      <t>イ</t>
    </rPh>
    <phoneticPr fontId="3"/>
  </si>
  <si>
    <t>山北</t>
    <rPh sb="0" eb="2">
      <t>サンポク</t>
    </rPh>
    <phoneticPr fontId="3"/>
  </si>
  <si>
    <t>【取扱い紙　凡例】　　新＝新潟日報　ア＝朝日新聞　マ＝毎日新聞　ヨ＝読売新聞　サ＝産経新聞　日＝日本経済新聞　合＝全新聞</t>
    <rPh sb="1" eb="3">
      <t>トリアツカ</t>
    </rPh>
    <rPh sb="4" eb="5">
      <t>シ</t>
    </rPh>
    <rPh sb="6" eb="8">
      <t>ハンレイ</t>
    </rPh>
    <rPh sb="11" eb="12">
      <t>シン</t>
    </rPh>
    <rPh sb="13" eb="17">
      <t>ニイガタニッポウ</t>
    </rPh>
    <rPh sb="20" eb="24">
      <t>アサヒシンブン</t>
    </rPh>
    <rPh sb="27" eb="29">
      <t>マイニチ</t>
    </rPh>
    <rPh sb="29" eb="31">
      <t>シンブン</t>
    </rPh>
    <rPh sb="34" eb="36">
      <t>ヨミウリ</t>
    </rPh>
    <rPh sb="36" eb="38">
      <t>シンブン</t>
    </rPh>
    <rPh sb="41" eb="45">
      <t>サンケイシンブン</t>
    </rPh>
    <rPh sb="46" eb="47">
      <t>ニチ</t>
    </rPh>
    <rPh sb="48" eb="54">
      <t>ニホンケイザイシンブン</t>
    </rPh>
    <rPh sb="55" eb="56">
      <t>ゴウ</t>
    </rPh>
    <rPh sb="57" eb="60">
      <t>ゼンシンブン</t>
    </rPh>
    <phoneticPr fontId="3"/>
  </si>
  <si>
    <t xml:space="preserve"> </t>
  </si>
  <si>
    <t>新マ日</t>
  </si>
  <si>
    <t>宮内ヨ</t>
  </si>
  <si>
    <t>新マサ日</t>
  </si>
  <si>
    <t>２０２６年５月１日 現在</t>
    <phoneticPr fontId="3"/>
  </si>
  <si>
    <t>販売店</t>
  </si>
  <si>
    <t>扱い店</t>
  </si>
  <si>
    <t>扱い紙</t>
  </si>
  <si>
    <t>種別</t>
  </si>
  <si>
    <t>種別NO</t>
  </si>
  <si>
    <t>識別コード</t>
  </si>
  <si>
    <t>フル部数</t>
  </si>
  <si>
    <t>万代</t>
  </si>
  <si>
    <t>駅南</t>
  </si>
  <si>
    <t>木戸</t>
  </si>
  <si>
    <t>石山東</t>
  </si>
  <si>
    <t>山ノ下</t>
  </si>
  <si>
    <t>物見山</t>
  </si>
  <si>
    <t>上所</t>
  </si>
  <si>
    <t>県庁前</t>
  </si>
  <si>
    <t>女池</t>
  </si>
  <si>
    <t>愛宕</t>
  </si>
  <si>
    <t>河渡</t>
  </si>
  <si>
    <t>牡丹山</t>
  </si>
  <si>
    <t>大形</t>
  </si>
  <si>
    <t>新潟南</t>
  </si>
  <si>
    <t>姥ケ山</t>
  </si>
  <si>
    <t>山二ツ</t>
  </si>
  <si>
    <t>亀田西</t>
  </si>
  <si>
    <t>亀田</t>
  </si>
  <si>
    <t>横越</t>
  </si>
  <si>
    <t>有明</t>
  </si>
  <si>
    <t>小針</t>
  </si>
  <si>
    <t>中通</t>
  </si>
  <si>
    <t>本町</t>
  </si>
  <si>
    <t>中央</t>
  </si>
  <si>
    <t>真砂</t>
  </si>
  <si>
    <t>寺尾</t>
  </si>
  <si>
    <t>新大前</t>
  </si>
  <si>
    <t>内野</t>
  </si>
  <si>
    <t>西内野</t>
  </si>
  <si>
    <t>上坂井</t>
  </si>
  <si>
    <t>小新</t>
  </si>
  <si>
    <t>寺地</t>
  </si>
  <si>
    <t>黒埼</t>
  </si>
  <si>
    <t>黒埼南</t>
  </si>
  <si>
    <t>新潟西</t>
  </si>
  <si>
    <t>小新黒埼</t>
  </si>
  <si>
    <t>白根</t>
  </si>
  <si>
    <t>駅南東</t>
  </si>
  <si>
    <t>山木戸</t>
  </si>
  <si>
    <t>分水</t>
  </si>
  <si>
    <t>吉田</t>
  </si>
  <si>
    <t>粟生津</t>
  </si>
  <si>
    <t>巻</t>
  </si>
  <si>
    <t>岩室</t>
  </si>
  <si>
    <t>西川</t>
  </si>
  <si>
    <t>中之口</t>
  </si>
  <si>
    <t>弥彦</t>
  </si>
  <si>
    <t>小須戸</t>
  </si>
  <si>
    <t>矢代田</t>
  </si>
  <si>
    <t>村松</t>
  </si>
  <si>
    <t>新津・荻川</t>
  </si>
  <si>
    <t>五泉</t>
  </si>
  <si>
    <t>五泉・馬下</t>
  </si>
  <si>
    <t>保田・馬下</t>
  </si>
  <si>
    <t>保田</t>
  </si>
  <si>
    <t>月潟</t>
  </si>
  <si>
    <t>新飯田</t>
  </si>
  <si>
    <t>三条北</t>
  </si>
  <si>
    <t>三条南</t>
  </si>
  <si>
    <t>三条西</t>
  </si>
  <si>
    <t>三条</t>
  </si>
  <si>
    <t>燕</t>
  </si>
  <si>
    <t>燕南</t>
  </si>
  <si>
    <t>加茂</t>
  </si>
  <si>
    <t>下田</t>
  </si>
  <si>
    <t>栄山嵜</t>
  </si>
  <si>
    <t>栄吉田</t>
  </si>
  <si>
    <t>帯織</t>
  </si>
  <si>
    <t>豊栄</t>
  </si>
  <si>
    <t>豊栄南</t>
  </si>
  <si>
    <t>木崎</t>
  </si>
  <si>
    <t>新発田西</t>
  </si>
  <si>
    <t>新発田東</t>
  </si>
  <si>
    <t>新発田</t>
  </si>
  <si>
    <t>月岡</t>
  </si>
  <si>
    <t>中条東</t>
  </si>
  <si>
    <t>西中条</t>
  </si>
  <si>
    <t>中条</t>
  </si>
  <si>
    <t>黒川</t>
  </si>
  <si>
    <t>水原</t>
  </si>
  <si>
    <t>村上</t>
  </si>
  <si>
    <t>岩船</t>
  </si>
  <si>
    <t>越後早川</t>
  </si>
  <si>
    <t>坂町</t>
  </si>
  <si>
    <t>平林</t>
  </si>
  <si>
    <t>関川</t>
  </si>
  <si>
    <t>寒川桑川</t>
  </si>
  <si>
    <t>府屋</t>
  </si>
  <si>
    <t>山北</t>
  </si>
  <si>
    <t>津川</t>
  </si>
  <si>
    <t>豊実</t>
  </si>
  <si>
    <t>日出谷</t>
  </si>
  <si>
    <t>鹿瀬</t>
  </si>
  <si>
    <t>白崎</t>
  </si>
  <si>
    <t>白崎・五十島</t>
  </si>
  <si>
    <t>保田・五十島</t>
  </si>
  <si>
    <t>両津</t>
  </si>
  <si>
    <t>両津ヨ</t>
  </si>
  <si>
    <t>吉井</t>
  </si>
  <si>
    <t>アマヨサ日</t>
  </si>
  <si>
    <t>畑野</t>
  </si>
  <si>
    <t>沢根</t>
  </si>
  <si>
    <t>金井</t>
  </si>
  <si>
    <t>羽茂</t>
  </si>
  <si>
    <t>アマサ日</t>
  </si>
  <si>
    <t>赤泊</t>
  </si>
  <si>
    <t>多田</t>
  </si>
  <si>
    <t>長岡大手</t>
  </si>
  <si>
    <t>長岡中央</t>
  </si>
  <si>
    <t>長岡南</t>
  </si>
  <si>
    <t>長岡東</t>
  </si>
  <si>
    <t>長岡新保</t>
  </si>
  <si>
    <t>長岡悠久</t>
  </si>
  <si>
    <t>長岡</t>
  </si>
  <si>
    <t>長岡南部</t>
  </si>
  <si>
    <t>西長岡</t>
  </si>
  <si>
    <t>長岡西部</t>
  </si>
  <si>
    <t>関原</t>
  </si>
  <si>
    <t>王寺川</t>
  </si>
  <si>
    <t>与板</t>
  </si>
  <si>
    <t>長岡江陽</t>
  </si>
  <si>
    <t>黒条</t>
  </si>
  <si>
    <t>新組</t>
  </si>
  <si>
    <t>浦瀬</t>
  </si>
  <si>
    <t>長岡宮内</t>
  </si>
  <si>
    <t>濁沢</t>
  </si>
  <si>
    <t>岡南</t>
  </si>
  <si>
    <t>六日市</t>
  </si>
  <si>
    <t>栃尾</t>
  </si>
  <si>
    <t>ヨ日</t>
  </si>
  <si>
    <t>見附</t>
  </si>
  <si>
    <t>見附北</t>
  </si>
  <si>
    <t>見附ヨ</t>
  </si>
  <si>
    <t>今町</t>
  </si>
  <si>
    <t>越路</t>
  </si>
  <si>
    <t>来迎寺</t>
  </si>
  <si>
    <t>塚山</t>
  </si>
  <si>
    <t>脇野町</t>
  </si>
  <si>
    <t>槙原</t>
  </si>
  <si>
    <t>大河津</t>
  </si>
  <si>
    <t>寺泊</t>
  </si>
  <si>
    <t>和島</t>
  </si>
  <si>
    <t>小島谷ヨ</t>
  </si>
  <si>
    <t>西越</t>
  </si>
  <si>
    <t>出雲崎</t>
  </si>
  <si>
    <t>小千谷</t>
  </si>
  <si>
    <t>小千谷東</t>
  </si>
  <si>
    <t>片貝</t>
  </si>
  <si>
    <t>岩沢</t>
  </si>
  <si>
    <t>十日町</t>
  </si>
  <si>
    <t>十日町東部</t>
  </si>
  <si>
    <t>下条</t>
  </si>
  <si>
    <t>魚沼中条</t>
  </si>
  <si>
    <t>水沢</t>
  </si>
  <si>
    <t>伊達</t>
  </si>
  <si>
    <t>川口</t>
  </si>
  <si>
    <t>堀之内</t>
  </si>
  <si>
    <t>小出</t>
  </si>
  <si>
    <t>魚沼北</t>
  </si>
  <si>
    <t>浦佐</t>
  </si>
  <si>
    <t>大崎</t>
  </si>
  <si>
    <t>五日町</t>
  </si>
  <si>
    <t>城内</t>
  </si>
  <si>
    <t>六日町</t>
  </si>
  <si>
    <t>塩沢</t>
  </si>
  <si>
    <t>塩沢石打</t>
  </si>
  <si>
    <t>上田</t>
  </si>
  <si>
    <t>石打</t>
  </si>
  <si>
    <t>湯沢</t>
  </si>
  <si>
    <t>鹿渡</t>
  </si>
  <si>
    <t>柏崎中央</t>
  </si>
  <si>
    <t>柏崎</t>
  </si>
  <si>
    <t>柏崎南</t>
  </si>
  <si>
    <t>柏崎西部</t>
  </si>
  <si>
    <t>柏崎東部</t>
  </si>
  <si>
    <t>柏崎東</t>
  </si>
  <si>
    <t>安田</t>
  </si>
  <si>
    <t>北条</t>
  </si>
  <si>
    <t>広田</t>
  </si>
  <si>
    <t>米山</t>
  </si>
  <si>
    <t>笠島</t>
  </si>
  <si>
    <t>高柳</t>
  </si>
  <si>
    <t>小国</t>
  </si>
  <si>
    <t>上小国</t>
  </si>
  <si>
    <t>荒浜</t>
  </si>
  <si>
    <t>西山</t>
  </si>
  <si>
    <t>礼拝</t>
  </si>
  <si>
    <t>高田</t>
  </si>
  <si>
    <t>高田南</t>
  </si>
  <si>
    <t>木田</t>
  </si>
  <si>
    <t>春日山</t>
  </si>
  <si>
    <t>上越中央</t>
  </si>
  <si>
    <t>脇野田</t>
  </si>
  <si>
    <t>上越東</t>
  </si>
  <si>
    <t>上越三和</t>
  </si>
  <si>
    <t>直江津</t>
  </si>
  <si>
    <t>直江津東</t>
  </si>
  <si>
    <t>黒井</t>
  </si>
  <si>
    <t>名立谷浜</t>
  </si>
  <si>
    <t>新井</t>
  </si>
  <si>
    <t>新井学校町</t>
  </si>
  <si>
    <t>新井南</t>
  </si>
  <si>
    <t>関山</t>
  </si>
  <si>
    <t>妙高</t>
  </si>
  <si>
    <t>赤倉</t>
  </si>
  <si>
    <t>柿崎</t>
  </si>
  <si>
    <t>吉川</t>
  </si>
  <si>
    <t>大潟</t>
  </si>
  <si>
    <t>犀潟</t>
  </si>
  <si>
    <t>百間町</t>
  </si>
  <si>
    <t>明治</t>
  </si>
  <si>
    <t>浦川原</t>
  </si>
  <si>
    <t>安塚</t>
  </si>
  <si>
    <t>上越安塚</t>
  </si>
  <si>
    <t>大島</t>
  </si>
  <si>
    <t>松代</t>
  </si>
  <si>
    <t>松之山</t>
  </si>
  <si>
    <t>糸魚川</t>
  </si>
  <si>
    <t>ヨアサ日</t>
  </si>
  <si>
    <t>早川</t>
  </si>
  <si>
    <t>糸魚川東</t>
  </si>
  <si>
    <t>浦本田代</t>
  </si>
  <si>
    <t>根知</t>
  </si>
  <si>
    <t>筒石</t>
  </si>
  <si>
    <t>能生</t>
  </si>
  <si>
    <t>青海</t>
  </si>
  <si>
    <t>小国販売所</t>
  </si>
  <si>
    <t>山形新聞</t>
  </si>
  <si>
    <t>2026/--/--</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</si>
</sst>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
    <numFmt numFmtId="177" formatCode="yyyy&quot;年&quot;m&quot;月&quot;;@"/>
    <numFmt numFmtId="178" formatCode="m&quot;月&quot;d&quot;日&quot;\(aaa\)"/>
    <numFmt numFmtId="179" formatCode="yy&quot;年&quot;\ m&quot;月　&quot;d&quot;日　&quot;aaa&quot;曜&quot;"/>
    <numFmt numFmtId="180" formatCode="m&quot;月&quot;d&quot;日&quot;;@"/>
    <numFmt numFmtId="181" formatCode="####&quot;年&quot;\ ##&quot;月&quot;\ ##&quot;日&quot;\ \(&quot;第&quot;#&quot;木&quot;&quot;曜&quot;\)"/>
    <numFmt numFmtId="182" formatCode="0_);[Red]\(0\)"/>
    <numFmt numFmtId="183" formatCode="yyyy&quot;年&quot;\ m&quot;月　&quot;d&quot;日　（&quot;aaa&quot;）&quot;"/>
    <numFmt numFmtId="184" formatCode="@&quot;※&quot;"/>
  </numFmts>
  <fonts count="97" x14ac:knownFonts="1">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color indexed="8"/>
      <name val="ＭＳ Ｐゴシック"/>
      <family val="3"/>
      <charset val="128"/>
    </font>
    <font>
      <u/>
      <sz val="7.5"/>
      <color indexed="12"/>
      <name val="ＭＳ Ｐゴシック"/>
      <family val="3"/>
      <charset val="128"/>
    </font>
    <font>
      <sz val="11"/>
      <name val="ＭＳ Ｐゴシック"/>
      <family val="3"/>
      <charset val="128"/>
    </font>
    <font>
      <sz val="10"/>
      <name val="ＭＳ Ｐ明朝"/>
      <family val="1"/>
      <charset val="128"/>
    </font>
    <font>
      <sz val="11"/>
      <color theme="1"/>
      <name val="ＭＳ Ｐゴシック"/>
      <family val="3"/>
      <charset val="128"/>
      <scheme val="minor"/>
    </font>
    <font>
      <sz val="10"/>
      <color indexed="8"/>
      <name val="ＭＳ Ｐ明朝"/>
      <family val="1"/>
      <charset val="128"/>
    </font>
    <font>
      <b/>
      <sz val="11"/>
      <color theme="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8"/>
      <color rgb="FF0000FF"/>
      <name val="ＭＳ Ｐゴシック"/>
      <family val="3"/>
      <charset val="128"/>
      <scheme val="minor"/>
    </font>
    <font>
      <b/>
      <sz val="9"/>
      <color theme="1"/>
      <name val="ＭＳ Ｐゴシック"/>
      <family val="3"/>
      <charset val="128"/>
      <scheme val="minor"/>
    </font>
    <font>
      <b/>
      <sz val="6"/>
      <color theme="1"/>
      <name val="ＭＳ Ｐゴシック"/>
      <family val="3"/>
      <charset val="128"/>
      <scheme val="minor"/>
    </font>
    <font>
      <sz val="8"/>
      <name val="ＭＳ Ｐゴシック"/>
      <family val="3"/>
      <charset val="128"/>
    </font>
    <font>
      <sz val="8"/>
      <color indexed="8"/>
      <name val="ＭＳ Ｐゴシック"/>
      <family val="3"/>
      <charset val="128"/>
    </font>
    <font>
      <sz val="6"/>
      <color theme="1"/>
      <name val="ＭＳ Ｐゴシック"/>
      <family val="2"/>
      <charset val="128"/>
      <scheme val="minor"/>
    </font>
    <font>
      <sz val="8"/>
      <color rgb="FF0000FF"/>
      <name val="ＭＳ Ｐゴシック"/>
      <family val="3"/>
      <charset val="128"/>
    </font>
    <font>
      <sz val="8"/>
      <color rgb="FF0000FF"/>
      <name val="ＭＳ Ｐゴシック"/>
      <family val="2"/>
      <charset val="128"/>
      <scheme val="minor"/>
    </font>
    <font>
      <sz val="8"/>
      <name val="ＭＳ Ｐゴシック"/>
      <family val="3"/>
      <charset val="128"/>
      <scheme val="minor"/>
    </font>
    <font>
      <b/>
      <sz val="10"/>
      <color theme="1"/>
      <name val="ＭＳ Ｐゴシック"/>
      <family val="3"/>
      <charset val="128"/>
      <scheme val="minor"/>
    </font>
    <font>
      <sz val="8"/>
      <name val="ＭＳ Ｐゴシック"/>
      <family val="2"/>
      <charset val="128"/>
    </font>
    <font>
      <sz val="9"/>
      <color indexed="81"/>
      <name val="ＭＳ Ｐゴシック"/>
      <family val="3"/>
      <charset val="128"/>
    </font>
    <font>
      <b/>
      <sz val="9"/>
      <color indexed="81"/>
      <name val="ＭＳ Ｐゴシック"/>
      <family val="3"/>
      <charset val="128"/>
    </font>
    <font>
      <sz val="10"/>
      <color theme="1"/>
      <name val="ＭＳ Ｐゴシック"/>
      <family val="3"/>
      <charset val="128"/>
    </font>
    <font>
      <sz val="8"/>
      <color theme="0" tint="-0.499984740745262"/>
      <name val="ＭＳ Ｐゴシック"/>
      <family val="3"/>
      <charset val="128"/>
      <scheme val="minor"/>
    </font>
    <font>
      <b/>
      <sz val="8"/>
      <color rgb="FF0000FF"/>
      <name val="ＭＳ Ｐゴシック"/>
      <family val="3"/>
      <charset val="128"/>
      <scheme val="minor"/>
    </font>
    <font>
      <b/>
      <sz val="8"/>
      <color theme="0" tint="-0.499984740745262"/>
      <name val="ＭＳ Ｐゴシック"/>
      <family val="3"/>
      <charset val="128"/>
      <scheme val="minor"/>
    </font>
    <font>
      <b/>
      <sz val="8"/>
      <color rgb="FF0000FF"/>
      <name val="ＭＳ Ｐゴシック"/>
      <family val="3"/>
      <charset val="128"/>
    </font>
    <font>
      <sz val="8"/>
      <color rgb="FFFF00FF"/>
      <name val="ＭＳ Ｐゴシック"/>
      <family val="3"/>
      <charset val="128"/>
      <scheme val="minor"/>
    </font>
    <font>
      <u/>
      <sz val="11"/>
      <color theme="10"/>
      <name val="ＭＳ Ｐゴシック"/>
      <family val="2"/>
      <charset val="128"/>
      <scheme val="minor"/>
    </font>
    <font>
      <b/>
      <sz val="18"/>
      <color theme="0"/>
      <name val="Meiryo UI"/>
      <family val="3"/>
      <charset val="128"/>
    </font>
    <font>
      <sz val="11"/>
      <color theme="1"/>
      <name val="Meiryo UI"/>
      <family val="3"/>
      <charset val="128"/>
    </font>
    <font>
      <u/>
      <sz val="22"/>
      <color theme="1"/>
      <name val="Meiryo UI"/>
      <family val="3"/>
      <charset val="128"/>
    </font>
    <font>
      <sz val="11"/>
      <color theme="1"/>
      <name val="ＭＳ ゴシック"/>
      <family val="3"/>
      <charset val="128"/>
    </font>
    <font>
      <b/>
      <sz val="10"/>
      <color theme="0"/>
      <name val="Meiryo UI"/>
      <family val="3"/>
      <charset val="128"/>
    </font>
    <font>
      <u/>
      <sz val="10"/>
      <color theme="1"/>
      <name val="Meiryo UI"/>
      <family val="3"/>
      <charset val="128"/>
    </font>
    <font>
      <sz val="9"/>
      <color theme="1"/>
      <name val="Meiryo UI"/>
      <family val="3"/>
      <charset val="128"/>
    </font>
    <font>
      <sz val="6"/>
      <name val="ＭＳ 明朝"/>
      <family val="1"/>
      <charset val="128"/>
    </font>
    <font>
      <sz val="10"/>
      <color theme="1"/>
      <name val="Meiryo UI"/>
      <family val="3"/>
      <charset val="128"/>
    </font>
    <font>
      <sz val="8"/>
      <color theme="1"/>
      <name val="Meiryo UI"/>
      <family val="3"/>
      <charset val="128"/>
    </font>
    <font>
      <b/>
      <u/>
      <sz val="14"/>
      <color theme="10"/>
      <name val="ＭＳ Ｐゴシック"/>
      <family val="3"/>
      <charset val="128"/>
      <scheme val="minor"/>
    </font>
    <font>
      <b/>
      <sz val="8"/>
      <color theme="1"/>
      <name val="ＭＳ ゴシック"/>
      <family val="3"/>
      <charset val="128"/>
    </font>
    <font>
      <sz val="8"/>
      <color theme="1"/>
      <name val="ＭＳ ゴシック"/>
      <family val="3"/>
      <charset val="128"/>
    </font>
    <font>
      <sz val="8"/>
      <color theme="9"/>
      <name val="ＭＳ Ｐゴシック"/>
      <family val="3"/>
      <charset val="128"/>
    </font>
    <font>
      <sz val="11"/>
      <color theme="9"/>
      <name val="ＭＳ Ｐゴシック"/>
      <family val="3"/>
      <charset val="128"/>
      <scheme val="minor"/>
    </font>
    <font>
      <sz val="8"/>
      <color theme="1"/>
      <name val="ＭＳ Ｐゴシック"/>
      <family val="3"/>
      <charset val="128"/>
    </font>
    <font>
      <sz val="11"/>
      <name val="ＭＳ Ｐゴシック"/>
      <family val="3"/>
      <charset val="128"/>
      <scheme val="minor"/>
    </font>
    <font>
      <sz val="8"/>
      <color theme="0" tint="-0.499984740745262"/>
      <name val="ＭＳ Ｐゴシック"/>
      <family val="3"/>
      <charset val="128"/>
    </font>
    <font>
      <u/>
      <sz val="14"/>
      <color indexed="12"/>
      <name val="ＭＳ Ｐゴシック"/>
      <family val="3"/>
      <charset val="128"/>
    </font>
    <font>
      <b/>
      <sz val="8"/>
      <name val="ＭＳ Ｐゴシック"/>
      <family val="3"/>
      <charset val="128"/>
      <scheme val="minor"/>
    </font>
    <font>
      <sz val="10"/>
      <name val="ＭＳ Ｐゴシック"/>
      <family val="3"/>
      <charset val="128"/>
      <scheme val="minor"/>
    </font>
    <font>
      <b/>
      <sz val="12"/>
      <name val="メイリオ"/>
      <family val="3"/>
      <charset val="128"/>
    </font>
    <font>
      <sz val="9"/>
      <name val="メイリオ"/>
      <family val="3"/>
      <charset val="128"/>
    </font>
    <font>
      <b/>
      <sz val="9"/>
      <color theme="1"/>
      <name val="メイリオ"/>
      <family val="3"/>
      <charset val="128"/>
    </font>
    <font>
      <sz val="11"/>
      <name val="メイリオ"/>
      <family val="3"/>
      <charset val="128"/>
    </font>
    <font>
      <sz val="11"/>
      <color theme="1"/>
      <name val="メイリオ"/>
      <family val="3"/>
      <charset val="128"/>
    </font>
    <font>
      <b/>
      <sz val="11"/>
      <name val="メイリオ"/>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b/>
      <sz val="10"/>
      <color rgb="FFFF0000"/>
      <name val="メイリオ"/>
      <family val="3"/>
      <charset val="128"/>
    </font>
    <font>
      <b/>
      <sz val="10"/>
      <name val="メイリオ"/>
      <family val="3"/>
      <charset val="128"/>
    </font>
    <font>
      <sz val="10"/>
      <color rgb="FFFF0000"/>
      <name val="メイリオ"/>
      <family val="3"/>
      <charset val="128"/>
    </font>
    <font>
      <sz val="10"/>
      <name val="メイリオ"/>
      <family val="3"/>
      <charset val="128"/>
    </font>
    <font>
      <sz val="10"/>
      <color theme="1"/>
      <name val="ＭＳ Ｐゴシック"/>
      <family val="3"/>
      <charset val="128"/>
      <scheme val="minor"/>
    </font>
    <font>
      <sz val="36"/>
      <color indexed="18"/>
      <name val="メイリオ"/>
      <family val="3"/>
      <charset val="128"/>
    </font>
    <font>
      <sz val="18"/>
      <color indexed="18"/>
      <name val="メイリオ"/>
      <family val="3"/>
      <charset val="128"/>
    </font>
    <font>
      <sz val="11"/>
      <color indexed="18"/>
      <name val="メイリオ"/>
      <family val="3"/>
      <charset val="128"/>
    </font>
    <font>
      <sz val="32"/>
      <color rgb="FF000080"/>
      <name val="メイリオ"/>
      <family val="3"/>
      <charset val="128"/>
    </font>
    <font>
      <sz val="32"/>
      <color indexed="18"/>
      <name val="メイリオ"/>
      <family val="3"/>
      <charset val="128"/>
    </font>
    <font>
      <sz val="9"/>
      <color indexed="8"/>
      <name val="メイリオ"/>
      <family val="3"/>
      <charset val="128"/>
    </font>
    <font>
      <sz val="10"/>
      <color indexed="8"/>
      <name val="メイリオ"/>
      <family val="3"/>
      <charset val="128"/>
    </font>
    <font>
      <u/>
      <sz val="8"/>
      <color indexed="12"/>
      <name val="メイリオ"/>
      <family val="3"/>
      <charset val="128"/>
    </font>
    <font>
      <b/>
      <sz val="36"/>
      <color rgb="FF000080"/>
      <name val="メイリオ"/>
      <family val="3"/>
      <charset val="128"/>
    </font>
    <font>
      <b/>
      <sz val="10"/>
      <color rgb="FFFF00FF"/>
      <name val="メイリオ"/>
      <family val="3"/>
      <charset val="128"/>
    </font>
    <font>
      <sz val="8"/>
      <color theme="1"/>
      <name val="メイリオ"/>
      <family val="3"/>
      <charset val="128"/>
    </font>
    <font>
      <sz val="8"/>
      <name val="メイリオ"/>
      <family val="3"/>
      <charset val="128"/>
    </font>
    <font>
      <sz val="7.5"/>
      <color theme="1"/>
      <name val="メイリオ"/>
      <family val="3"/>
      <charset val="128"/>
    </font>
    <font>
      <b/>
      <sz val="8"/>
      <color theme="1"/>
      <name val="メイリオ"/>
      <family val="3"/>
      <charset val="128"/>
    </font>
    <font>
      <sz val="12"/>
      <name val="メイリオ"/>
      <family val="3"/>
      <charset val="128"/>
    </font>
    <font>
      <sz val="12"/>
      <color theme="1"/>
      <name val="メイリオ"/>
      <family val="3"/>
      <charset val="128"/>
    </font>
    <font>
      <b/>
      <sz val="12"/>
      <color theme="1"/>
      <name val="メイリオ"/>
      <family val="3"/>
      <charset val="128"/>
    </font>
    <font>
      <sz val="11"/>
      <color rgb="FFFF0000"/>
      <name val="ＭＳ Ｐゴシック"/>
      <family val="2"/>
      <charset val="128"/>
      <scheme val="minor"/>
    </font>
    <font>
      <sz val="11"/>
      <color theme="1"/>
      <name val="ＭＳ Ｐゴシック"/>
      <family val="2"/>
      <charset val="128"/>
    </font>
    <font>
      <sz val="11"/>
      <color rgb="FFFF0000"/>
      <name val="メイリオ"/>
      <family val="3"/>
      <charset val="128"/>
    </font>
    <font>
      <b/>
      <sz val="11"/>
      <color rgb="FF000000"/>
      <name val="メイリオ"/>
      <family val="3"/>
      <charset val="128"/>
    </font>
    <font>
      <b/>
      <sz val="9"/>
      <color rgb="FF000000"/>
      <name val="メイリオ"/>
      <family val="3"/>
      <charset val="128"/>
    </font>
    <font>
      <sz val="11"/>
      <color rgb="FF000000"/>
      <name val="メイリオ"/>
      <family val="3"/>
      <charset val="128"/>
    </font>
  </fonts>
  <fills count="1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FF00"/>
        <bgColor indexed="64"/>
      </patternFill>
    </fill>
    <fill>
      <patternFill patternType="solid">
        <fgColor rgb="FFCCCCFF"/>
        <bgColor indexed="64"/>
      </patternFill>
    </fill>
    <fill>
      <patternFill patternType="solid">
        <fgColor rgb="FFFFFFCC"/>
        <bgColor indexed="64"/>
      </patternFill>
    </fill>
    <fill>
      <patternFill patternType="solid">
        <fgColor rgb="FF00B050"/>
        <bgColor indexed="64"/>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bgColor indexed="64"/>
      </patternFill>
    </fill>
    <fill>
      <patternFill patternType="solid">
        <fgColor theme="0" tint="-0.34998626667073579"/>
        <bgColor indexed="64"/>
      </patternFill>
    </fill>
    <fill>
      <patternFill patternType="solid">
        <fgColor rgb="FFBFBFBF"/>
        <bgColor rgb="FF000000"/>
      </patternFill>
    </fill>
    <fill>
      <patternFill patternType="solid">
        <fgColor rgb="FFFCD5B4"/>
        <bgColor rgb="FF000000"/>
      </patternFill>
    </fill>
    <fill>
      <patternFill patternType="solid">
        <fgColor rgb="FFB7DEE8"/>
        <bgColor rgb="FF000000"/>
      </patternFill>
    </fill>
    <fill>
      <patternFill patternType="solid">
        <fgColor rgb="FFF2DCDB"/>
        <bgColor rgb="FF000000"/>
      </patternFill>
    </fill>
    <fill>
      <patternFill patternType="solid">
        <fgColor theme="0" tint="-0.34998626667073579"/>
        <bgColor rgb="FF000000"/>
      </patternFill>
    </fill>
  </fills>
  <borders count="372">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hair">
        <color indexed="64"/>
      </left>
      <right style="hair">
        <color indexed="64"/>
      </right>
      <top style="double">
        <color indexed="64"/>
      </top>
      <bottom/>
      <diagonal/>
    </border>
    <border>
      <left style="hair">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style="hair">
        <color indexed="64"/>
      </right>
      <top style="double">
        <color indexed="64"/>
      </top>
      <bottom/>
      <diagonal/>
    </border>
    <border>
      <left/>
      <right/>
      <top/>
      <bottom style="double">
        <color indexed="64"/>
      </bottom>
      <diagonal/>
    </border>
    <border>
      <left style="medium">
        <color indexed="64"/>
      </left>
      <right/>
      <top/>
      <bottom style="double">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style="double">
        <color indexed="64"/>
      </bottom>
      <diagonal/>
    </border>
    <border>
      <left/>
      <right/>
      <top style="dotted">
        <color indexed="64"/>
      </top>
      <bottom style="dotted">
        <color indexed="64"/>
      </bottom>
      <diagonal/>
    </border>
    <border>
      <left style="dotted">
        <color indexed="64"/>
      </left>
      <right/>
      <top/>
      <bottom/>
      <diagonal/>
    </border>
    <border>
      <left style="dotted">
        <color indexed="64"/>
      </left>
      <right/>
      <top/>
      <bottom style="double">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dotted">
        <color indexed="64"/>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dotted">
        <color indexed="64"/>
      </left>
      <right/>
      <top/>
      <bottom style="medium">
        <color indexed="64"/>
      </bottom>
      <diagonal/>
    </border>
    <border>
      <left style="medium">
        <color indexed="64"/>
      </left>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thin">
        <color indexed="64"/>
      </bottom>
      <diagonal/>
    </border>
    <border>
      <left style="dotted">
        <color auto="1"/>
      </left>
      <right/>
      <top style="double">
        <color indexed="64"/>
      </top>
      <bottom/>
      <diagonal/>
    </border>
    <border>
      <left style="dotted">
        <color auto="1"/>
      </left>
      <right/>
      <top style="medium">
        <color indexed="64"/>
      </top>
      <bottom/>
      <diagonal/>
    </border>
    <border>
      <left style="dotted">
        <color auto="1"/>
      </left>
      <right/>
      <top style="double">
        <color indexed="64"/>
      </top>
      <bottom style="medium">
        <color indexed="64"/>
      </bottom>
      <diagonal/>
    </border>
    <border>
      <left style="hair">
        <color indexed="64"/>
      </left>
      <right/>
      <top style="medium">
        <color indexed="64"/>
      </top>
      <bottom style="dotted">
        <color indexed="64"/>
      </bottom>
      <diagonal/>
    </border>
    <border>
      <left style="dotted">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hair">
        <color indexed="64"/>
      </right>
      <top style="medium">
        <color indexed="64"/>
      </top>
      <bottom style="dotted">
        <color indexed="64"/>
      </bottom>
      <diagonal/>
    </border>
    <border>
      <left style="dotted">
        <color auto="1"/>
      </left>
      <right/>
      <top style="medium">
        <color indexed="64"/>
      </top>
      <bottom style="dotted">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dotted">
        <color indexed="64"/>
      </top>
      <bottom style="double">
        <color indexed="64"/>
      </bottom>
      <diagonal/>
    </border>
    <border>
      <left/>
      <right/>
      <top style="dotted">
        <color indexed="64"/>
      </top>
      <bottom style="double">
        <color indexed="64"/>
      </bottom>
      <diagonal/>
    </border>
    <border>
      <left/>
      <right style="medium">
        <color indexed="64"/>
      </right>
      <top style="dotted">
        <color indexed="64"/>
      </top>
      <bottom style="double">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hair">
        <color indexed="64"/>
      </left>
      <right/>
      <top style="dotted">
        <color indexed="64"/>
      </top>
      <bottom style="double">
        <color indexed="64"/>
      </bottom>
      <diagonal/>
    </border>
    <border>
      <left style="dotted">
        <color auto="1"/>
      </left>
      <right style="hair">
        <color indexed="64"/>
      </right>
      <top style="dotted">
        <color auto="1"/>
      </top>
      <bottom style="double">
        <color indexed="64"/>
      </bottom>
      <diagonal/>
    </border>
    <border>
      <left style="dotted">
        <color auto="1"/>
      </left>
      <right/>
      <top style="dotted">
        <color indexed="64"/>
      </top>
      <bottom style="double">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medium">
        <color indexed="64"/>
      </top>
      <bottom style="double">
        <color indexed="64"/>
      </bottom>
      <diagonal/>
    </border>
    <border>
      <left style="dotted">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dotted">
        <color indexed="64"/>
      </left>
      <right style="dotted">
        <color indexed="64"/>
      </right>
      <top/>
      <bottom style="double">
        <color indexed="64"/>
      </bottom>
      <diagonal/>
    </border>
    <border>
      <left/>
      <right style="dotted">
        <color indexed="64"/>
      </right>
      <top style="double">
        <color indexed="64"/>
      </top>
      <bottom style="medium">
        <color indexed="64"/>
      </bottom>
      <diagonal/>
    </border>
    <border>
      <left/>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medium">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dotted">
        <color auto="1"/>
      </right>
      <top style="dotted">
        <color indexed="64"/>
      </top>
      <bottom style="double">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bottom style="dashDot">
        <color auto="1"/>
      </bottom>
      <diagonal/>
    </border>
    <border>
      <left style="thin">
        <color indexed="64"/>
      </left>
      <right style="thin">
        <color indexed="64"/>
      </right>
      <top style="thin">
        <color indexed="64"/>
      </top>
      <bottom/>
      <diagonal/>
    </border>
    <border>
      <left/>
      <right style="double">
        <color indexed="64"/>
      </right>
      <top style="medium">
        <color indexed="64"/>
      </top>
      <bottom style="dotted">
        <color indexed="64"/>
      </bottom>
      <diagonal/>
    </border>
    <border>
      <left/>
      <right style="double">
        <color indexed="64"/>
      </right>
      <top style="dotted">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double">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bottom style="double">
        <color indexed="64"/>
      </bottom>
      <diagonal/>
    </border>
    <border>
      <left/>
      <right style="dotted">
        <color indexed="64"/>
      </right>
      <top/>
      <bottom style="dotted">
        <color indexed="64"/>
      </bottom>
      <diagonal/>
    </border>
    <border>
      <left style="double">
        <color indexed="64"/>
      </left>
      <right/>
      <top style="double">
        <color indexed="64"/>
      </top>
      <bottom style="medium">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medium">
        <color indexed="64"/>
      </right>
      <top style="dotted">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style="double">
        <color indexed="64"/>
      </left>
      <right/>
      <top style="dotted">
        <color auto="1"/>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double">
        <color indexed="64"/>
      </left>
      <right/>
      <top style="dotted">
        <color indexed="64"/>
      </top>
      <bottom style="thin">
        <color indexed="64"/>
      </bottom>
      <diagonal/>
    </border>
    <border>
      <left style="dotted">
        <color indexed="64"/>
      </left>
      <right style="medium">
        <color indexed="64"/>
      </right>
      <top/>
      <bottom style="dotted">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double">
        <color indexed="64"/>
      </right>
      <top style="thin">
        <color indexed="64"/>
      </top>
      <bottom style="medium">
        <color indexed="64"/>
      </bottom>
      <diagonal/>
    </border>
    <border>
      <left style="dotted">
        <color auto="1"/>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right style="dotted">
        <color indexed="64"/>
      </right>
      <top style="thin">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bottom/>
      <diagonal/>
    </border>
    <border>
      <left style="double">
        <color indexed="64"/>
      </left>
      <right style="dotted">
        <color indexed="64"/>
      </right>
      <top style="medium">
        <color indexed="64"/>
      </top>
      <bottom style="dotted">
        <color indexed="64"/>
      </bottom>
      <diagonal/>
    </border>
    <border>
      <left style="double">
        <color indexed="64"/>
      </left>
      <right style="dotted">
        <color indexed="64"/>
      </right>
      <top style="dotted">
        <color indexed="64"/>
      </top>
      <bottom style="dotted">
        <color indexed="64"/>
      </bottom>
      <diagonal/>
    </border>
    <border>
      <left style="double">
        <color indexed="64"/>
      </left>
      <right style="dotted">
        <color indexed="64"/>
      </right>
      <top style="dotted">
        <color indexed="64"/>
      </top>
      <bottom style="thin">
        <color indexed="64"/>
      </bottom>
      <diagonal/>
    </border>
    <border>
      <left style="double">
        <color indexed="64"/>
      </left>
      <right style="dotted">
        <color indexed="64"/>
      </right>
      <top/>
      <bottom style="dotted">
        <color indexed="64"/>
      </bottom>
      <diagonal/>
    </border>
    <border>
      <left style="dotted">
        <color indexed="64"/>
      </left>
      <right style="dotted">
        <color indexed="64"/>
      </right>
      <top/>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style="thin">
        <color indexed="64"/>
      </right>
      <top style="medium">
        <color indexed="64"/>
      </top>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uble">
        <color indexed="64"/>
      </left>
      <right style="dotted">
        <color indexed="64"/>
      </right>
      <top style="dotted">
        <color auto="1"/>
      </top>
      <bottom style="double">
        <color indexed="64"/>
      </bottom>
      <diagonal/>
    </border>
    <border>
      <left style="double">
        <color indexed="64"/>
      </left>
      <right style="dotted">
        <color indexed="64"/>
      </right>
      <top style="double">
        <color indexed="64"/>
      </top>
      <bottom style="medium">
        <color indexed="64"/>
      </bottom>
      <diagonal/>
    </border>
    <border>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thin">
        <color indexed="64"/>
      </right>
      <top style="double">
        <color indexed="64"/>
      </top>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auto="1"/>
      </left>
      <right/>
      <top style="medium">
        <color indexed="64"/>
      </top>
      <bottom style="double">
        <color indexed="64"/>
      </bottom>
      <diagonal/>
    </border>
    <border>
      <left style="thin">
        <color indexed="64"/>
      </left>
      <right style="dotted">
        <color auto="1"/>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uble">
        <color indexed="64"/>
      </left>
      <right/>
      <top style="dotted">
        <color indexed="64"/>
      </top>
      <bottom/>
      <diagonal/>
    </border>
    <border>
      <left style="double">
        <color indexed="64"/>
      </left>
      <right style="dotted">
        <color indexed="64"/>
      </right>
      <top style="medium">
        <color indexed="64"/>
      </top>
      <bottom style="double">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style="dotted">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double">
        <color indexed="64"/>
      </left>
      <right style="dotted">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dotted">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medium">
        <color indexed="64"/>
      </top>
      <bottom style="dotted">
        <color indexed="64"/>
      </bottom>
      <diagonal/>
    </border>
    <border>
      <left/>
      <right style="medium">
        <color indexed="64"/>
      </right>
      <top style="thin">
        <color indexed="64"/>
      </top>
      <bottom style="dotted">
        <color indexed="64"/>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thin">
        <color indexed="64"/>
      </left>
      <right/>
      <top style="medium">
        <color indexed="64"/>
      </top>
      <bottom style="double">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style="hair">
        <color auto="1"/>
      </bottom>
      <diagonal/>
    </border>
    <border>
      <left style="thin">
        <color indexed="64"/>
      </left>
      <right style="thin">
        <color indexed="64"/>
      </right>
      <top style="double">
        <color indexed="64"/>
      </top>
      <bottom style="hair">
        <color auto="1"/>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thin">
        <color indexed="64"/>
      </top>
      <bottom style="hair">
        <color auto="1"/>
      </bottom>
      <diagonal/>
    </border>
    <border>
      <left style="medium">
        <color indexed="64"/>
      </left>
      <right style="medium">
        <color indexed="64"/>
      </right>
      <top style="thin">
        <color indexed="64"/>
      </top>
      <bottom style="hair">
        <color auto="1"/>
      </bottom>
      <diagonal/>
    </border>
    <border>
      <left style="medium">
        <color indexed="64"/>
      </left>
      <right style="medium">
        <color indexed="64"/>
      </right>
      <top style="thin">
        <color indexed="64"/>
      </top>
      <bottom style="thin">
        <color indexed="64"/>
      </bottom>
      <diagonal/>
    </border>
    <border>
      <left style="thin">
        <color auto="1"/>
      </left>
      <right style="medium">
        <color indexed="64"/>
      </right>
      <top style="thin">
        <color indexed="64"/>
      </top>
      <bottom style="hair">
        <color auto="1"/>
      </bottom>
      <diagonal/>
    </border>
    <border>
      <left/>
      <right style="thin">
        <color indexed="64"/>
      </right>
      <top style="hair">
        <color indexed="64"/>
      </top>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tted">
        <color auto="1"/>
      </right>
      <top style="dotted">
        <color indexed="64"/>
      </top>
      <bottom/>
      <diagonal/>
    </border>
    <border>
      <left style="dotted">
        <color auto="1"/>
      </left>
      <right/>
      <top style="dotted">
        <color indexed="64"/>
      </top>
      <bottom/>
      <diagonal/>
    </border>
    <border>
      <left style="dotted">
        <color indexed="64"/>
      </left>
      <right style="medium">
        <color indexed="64"/>
      </right>
      <top style="dotted">
        <color indexed="64"/>
      </top>
      <bottom/>
      <diagonal/>
    </border>
    <border>
      <left style="hair">
        <color indexed="64"/>
      </left>
      <right/>
      <top style="double">
        <color indexed="64"/>
      </top>
      <bottom style="medium">
        <color indexed="64"/>
      </bottom>
      <diagonal/>
    </border>
    <border>
      <left style="hair">
        <color indexed="64"/>
      </left>
      <right/>
      <top style="double">
        <color indexed="64"/>
      </top>
      <bottom/>
      <diagonal/>
    </border>
    <border>
      <left style="hair">
        <color indexed="64"/>
      </left>
      <right/>
      <top/>
      <bottom style="medium">
        <color indexed="64"/>
      </bottom>
      <diagonal/>
    </border>
    <border>
      <left style="medium">
        <color indexed="64"/>
      </left>
      <right style="hair">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dotted">
        <color auto="1"/>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hair">
        <color indexed="64"/>
      </right>
      <top style="dotted">
        <color indexed="64"/>
      </top>
      <bottom style="dotted">
        <color indexed="64"/>
      </bottom>
      <diagonal/>
    </border>
    <border>
      <left style="double">
        <color indexed="64"/>
      </left>
      <right/>
      <top style="medium">
        <color indexed="64"/>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hair">
        <color indexed="64"/>
      </top>
      <bottom style="thin">
        <color indexed="64"/>
      </bottom>
      <diagonal/>
    </border>
    <border>
      <left/>
      <right style="double">
        <color indexed="64"/>
      </right>
      <top style="dotted">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double">
        <color indexed="64"/>
      </right>
      <top/>
      <bottom style="dotted">
        <color indexed="64"/>
      </bottom>
      <diagonal/>
    </border>
    <border>
      <left style="dashed">
        <color indexed="64"/>
      </left>
      <right style="hair">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dashed">
        <color indexed="64"/>
      </right>
      <top style="double">
        <color indexed="64"/>
      </top>
      <bottom style="medium">
        <color indexed="64"/>
      </bottom>
      <diagonal/>
    </border>
    <border>
      <left style="thin">
        <color auto="1"/>
      </left>
      <right style="thin">
        <color auto="1"/>
      </right>
      <top/>
      <bottom style="double">
        <color indexed="64"/>
      </bottom>
      <diagonal/>
    </border>
    <border>
      <left style="medium">
        <color indexed="64"/>
      </left>
      <right style="medium">
        <color indexed="64"/>
      </right>
      <top/>
      <bottom style="double">
        <color indexed="64"/>
      </bottom>
      <diagonal/>
    </border>
    <border>
      <left/>
      <right style="thin">
        <color indexed="64"/>
      </right>
      <top style="double">
        <color indexed="64"/>
      </top>
      <bottom/>
      <diagonal/>
    </border>
    <border>
      <left/>
      <right style="double">
        <color indexed="64"/>
      </right>
      <top/>
      <bottom style="double">
        <color indexed="64"/>
      </bottom>
      <diagonal/>
    </border>
    <border>
      <left style="thin">
        <color indexed="64"/>
      </left>
      <right style="thin">
        <color indexed="64"/>
      </right>
      <top style="thin">
        <color indexed="64"/>
      </top>
      <bottom style="hair">
        <color rgb="FF808080"/>
      </bottom>
      <diagonal/>
    </border>
    <border>
      <left/>
      <right/>
      <top style="thin">
        <color indexed="64"/>
      </top>
      <bottom style="hair">
        <color rgb="FF808080"/>
      </bottom>
      <diagonal/>
    </border>
    <border>
      <left/>
      <right style="thin">
        <color indexed="64"/>
      </right>
      <top style="thin">
        <color indexed="64"/>
      </top>
      <bottom style="hair">
        <color rgb="FF808080"/>
      </bottom>
      <diagonal/>
    </border>
    <border>
      <left style="thin">
        <color indexed="64"/>
      </left>
      <right/>
      <top style="thin">
        <color indexed="64"/>
      </top>
      <bottom style="hair">
        <color rgb="FF808080"/>
      </bottom>
      <diagonal/>
    </border>
    <border>
      <left style="medium">
        <color indexed="64"/>
      </left>
      <right style="medium">
        <color indexed="64"/>
      </right>
      <top style="thin">
        <color indexed="64"/>
      </top>
      <bottom style="hair">
        <color rgb="FF808080"/>
      </bottom>
      <diagonal/>
    </border>
    <border>
      <left style="thin">
        <color indexed="64"/>
      </left>
      <right style="thin">
        <color indexed="64"/>
      </right>
      <top style="hair">
        <color rgb="FF808080"/>
      </top>
      <bottom style="thin">
        <color indexed="64"/>
      </bottom>
      <diagonal/>
    </border>
    <border>
      <left style="medium">
        <color indexed="64"/>
      </left>
      <right style="medium">
        <color indexed="64"/>
      </right>
      <top style="double">
        <color indexed="64"/>
      </top>
      <bottom style="medium">
        <color indexed="64"/>
      </bottom>
      <diagonal/>
    </border>
  </borders>
  <cellStyleXfs count="14">
    <xf numFmtId="0" fontId="0" fillId="0" borderId="0">
      <alignment vertical="center"/>
    </xf>
    <xf numFmtId="38" fontId="1" fillId="0" borderId="0" applyFont="0" applyFill="0" applyBorder="0" applyAlignment="0" applyProtection="0">
      <alignment vertical="center"/>
    </xf>
    <xf numFmtId="0" fontId="2" fillId="0" borderId="0"/>
    <xf numFmtId="0" fontId="7" fillId="0" borderId="0" applyNumberFormat="0" applyFill="0" applyBorder="0" applyAlignment="0" applyProtection="0">
      <alignment vertical="top"/>
      <protection locked="0"/>
    </xf>
    <xf numFmtId="38" fontId="8" fillId="0" borderId="0" applyFont="0" applyFill="0" applyBorder="0" applyAlignment="0" applyProtection="0"/>
    <xf numFmtId="38" fontId="10" fillId="0" borderId="0" applyFont="0" applyFill="0" applyBorder="0" applyAlignment="0" applyProtection="0">
      <alignment vertical="center"/>
    </xf>
    <xf numFmtId="0" fontId="8" fillId="0" borderId="0"/>
    <xf numFmtId="0" fontId="10" fillId="0" borderId="0">
      <alignment vertical="center"/>
    </xf>
    <xf numFmtId="6"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1" fillId="0" borderId="0">
      <alignment vertical="center"/>
    </xf>
    <xf numFmtId="0" fontId="1" fillId="0" borderId="0">
      <alignment vertical="center"/>
    </xf>
    <xf numFmtId="0" fontId="2" fillId="0" borderId="0"/>
    <xf numFmtId="0" fontId="8" fillId="0" borderId="0">
      <alignment vertical="center"/>
    </xf>
  </cellStyleXfs>
  <cellXfs count="2293">
    <xf numFmtId="0" fontId="0" fillId="0" borderId="0" xfId="0">
      <alignment vertical="center"/>
    </xf>
    <xf numFmtId="0" fontId="2" fillId="0" borderId="0" xfId="2"/>
    <xf numFmtId="0" fontId="9" fillId="0" borderId="0" xfId="2" applyFont="1" applyAlignment="1">
      <alignment vertical="center"/>
    </xf>
    <xf numFmtId="0" fontId="9" fillId="0" borderId="0" xfId="2" applyFont="1" applyAlignment="1">
      <alignment vertical="top"/>
    </xf>
    <xf numFmtId="0" fontId="11" fillId="0" borderId="0" xfId="2" applyFont="1" applyAlignment="1">
      <alignment vertical="center"/>
    </xf>
    <xf numFmtId="0" fontId="9" fillId="0" borderId="0" xfId="2" applyFont="1" applyAlignment="1">
      <alignment vertical="top" wrapText="1"/>
    </xf>
    <xf numFmtId="0" fontId="13" fillId="0" borderId="0" xfId="0" applyFont="1" applyAlignment="1">
      <alignment vertical="center" shrinkToFit="1"/>
    </xf>
    <xf numFmtId="0" fontId="17" fillId="0" borderId="0" xfId="0" applyFont="1">
      <alignment vertical="center"/>
    </xf>
    <xf numFmtId="0" fontId="13" fillId="0" borderId="0" xfId="0" applyFont="1" applyAlignment="1">
      <alignment horizontal="center" vertical="center" shrinkToFit="1"/>
    </xf>
    <xf numFmtId="0" fontId="0" fillId="0" borderId="0" xfId="0" applyAlignment="1">
      <alignment horizontal="center" vertical="center"/>
    </xf>
    <xf numFmtId="178" fontId="0" fillId="0" borderId="0" xfId="0" applyNumberFormat="1">
      <alignment vertical="center"/>
    </xf>
    <xf numFmtId="179" fontId="0" fillId="0" borderId="0" xfId="0" applyNumberFormat="1">
      <alignment vertical="center"/>
    </xf>
    <xf numFmtId="180" fontId="0" fillId="0" borderId="0" xfId="0" applyNumberFormat="1">
      <alignment vertical="center"/>
    </xf>
    <xf numFmtId="181" fontId="0" fillId="0" borderId="0" xfId="0" applyNumberFormat="1">
      <alignment vertical="center"/>
    </xf>
    <xf numFmtId="49" fontId="0" fillId="0" borderId="0" xfId="0" quotePrefix="1" applyNumberFormat="1" applyAlignment="1">
      <alignment horizontal="right" vertical="center"/>
    </xf>
    <xf numFmtId="0" fontId="2" fillId="0" borderId="70" xfId="2" applyBorder="1" applyAlignment="1">
      <alignment vertical="center"/>
    </xf>
    <xf numFmtId="0" fontId="2" fillId="0" borderId="70" xfId="2" applyBorder="1" applyAlignment="1">
      <alignment horizontal="center" vertical="center" shrinkToFit="1"/>
    </xf>
    <xf numFmtId="0" fontId="2" fillId="0" borderId="70" xfId="2" quotePrefix="1" applyBorder="1" applyAlignment="1">
      <alignment vertical="center"/>
    </xf>
    <xf numFmtId="176" fontId="0" fillId="0" borderId="70" xfId="4" applyNumberFormat="1" applyFont="1" applyFill="1" applyBorder="1" applyAlignment="1" applyProtection="1">
      <alignment vertical="center" shrinkToFit="1"/>
    </xf>
    <xf numFmtId="0" fontId="6" fillId="0" borderId="70" xfId="2" applyFont="1" applyBorder="1" applyAlignment="1">
      <alignment horizontal="center" vertical="center" shrinkToFit="1"/>
    </xf>
    <xf numFmtId="0" fontId="2" fillId="0" borderId="70" xfId="2" applyBorder="1" applyAlignment="1">
      <alignment horizontal="right" vertical="center" shrinkToFit="1"/>
    </xf>
    <xf numFmtId="0" fontId="2" fillId="0" borderId="0" xfId="2" quotePrefix="1" applyAlignment="1">
      <alignment vertical="center"/>
    </xf>
    <xf numFmtId="0" fontId="2" fillId="0" borderId="70" xfId="2" applyBorder="1" applyAlignment="1">
      <alignment horizontal="center" vertical="center"/>
    </xf>
    <xf numFmtId="176" fontId="2" fillId="3" borderId="70" xfId="2" applyNumberFormat="1" applyFill="1" applyBorder="1" applyAlignment="1">
      <alignment vertical="center"/>
    </xf>
    <xf numFmtId="176" fontId="0" fillId="3" borderId="70" xfId="4" applyNumberFormat="1" applyFont="1" applyFill="1" applyBorder="1" applyAlignment="1" applyProtection="1">
      <alignment vertical="center"/>
    </xf>
    <xf numFmtId="176" fontId="32" fillId="0" borderId="70" xfId="4" applyNumberFormat="1" applyFont="1" applyFill="1" applyBorder="1" applyAlignment="1" applyProtection="1">
      <alignment vertical="center"/>
    </xf>
    <xf numFmtId="176" fontId="32" fillId="3" borderId="70" xfId="4" applyNumberFormat="1" applyFont="1" applyFill="1" applyBorder="1" applyAlignment="1" applyProtection="1">
      <alignment vertical="center"/>
    </xf>
    <xf numFmtId="176" fontId="0" fillId="0" borderId="70" xfId="4" applyNumberFormat="1" applyFont="1" applyFill="1" applyBorder="1" applyAlignment="1" applyProtection="1">
      <alignment vertical="center"/>
    </xf>
    <xf numFmtId="176" fontId="0" fillId="0" borderId="70" xfId="4" applyNumberFormat="1" applyFont="1" applyFill="1" applyBorder="1" applyAlignment="1" applyProtection="1">
      <alignment horizontal="right" vertical="center"/>
    </xf>
    <xf numFmtId="38" fontId="0" fillId="0" borderId="70" xfId="4" applyFont="1" applyBorder="1" applyAlignment="1" applyProtection="1">
      <alignment horizontal="center" vertical="center"/>
    </xf>
    <xf numFmtId="38" fontId="0" fillId="3" borderId="70" xfId="4" applyFont="1" applyFill="1" applyBorder="1" applyAlignment="1" applyProtection="1">
      <alignment vertical="center"/>
    </xf>
    <xf numFmtId="0" fontId="2" fillId="0" borderId="70" xfId="2" applyBorder="1" applyAlignment="1">
      <alignment horizontal="center"/>
    </xf>
    <xf numFmtId="176" fontId="0" fillId="3" borderId="70" xfId="4" applyNumberFormat="1" applyFont="1" applyFill="1" applyBorder="1" applyAlignment="1" applyProtection="1">
      <alignment horizontal="right" vertical="center"/>
    </xf>
    <xf numFmtId="38" fontId="0" fillId="0" borderId="70" xfId="4" applyFont="1" applyFill="1" applyBorder="1" applyAlignment="1" applyProtection="1">
      <alignment vertical="center"/>
    </xf>
    <xf numFmtId="0" fontId="2" fillId="0" borderId="70" xfId="2" applyBorder="1"/>
    <xf numFmtId="0" fontId="0" fillId="0" borderId="0" xfId="0" applyAlignment="1">
      <alignment horizontal="left" vertical="center"/>
    </xf>
    <xf numFmtId="38" fontId="17" fillId="0" borderId="0" xfId="0" applyNumberFormat="1" applyFont="1">
      <alignment vertical="center"/>
    </xf>
    <xf numFmtId="38" fontId="0" fillId="0" borderId="0" xfId="1" applyFont="1">
      <alignment vertical="center"/>
    </xf>
    <xf numFmtId="0" fontId="9" fillId="0" borderId="0" xfId="2" applyFont="1" applyAlignment="1">
      <alignment horizontal="left" vertical="top" wrapText="1"/>
    </xf>
    <xf numFmtId="0" fontId="9" fillId="0" borderId="0" xfId="2" applyFont="1" applyAlignment="1">
      <alignment horizontal="center" vertical="center"/>
    </xf>
    <xf numFmtId="38" fontId="56" fillId="0" borderId="175" xfId="0" quotePrefix="1" applyNumberFormat="1" applyFont="1" applyBorder="1" applyAlignment="1" applyProtection="1">
      <alignment horizontal="center" vertical="center" shrinkToFit="1"/>
      <protection hidden="1"/>
    </xf>
    <xf numFmtId="14" fontId="0" fillId="0" borderId="0" xfId="0" applyNumberFormat="1">
      <alignment vertical="center"/>
    </xf>
    <xf numFmtId="38" fontId="17" fillId="0" borderId="193" xfId="1" applyFont="1" applyFill="1" applyBorder="1" applyAlignment="1" applyProtection="1">
      <alignment vertical="center" textRotation="255" shrinkToFit="1"/>
      <protection hidden="1"/>
    </xf>
    <xf numFmtId="38" fontId="33" fillId="0" borderId="194" xfId="1" quotePrefix="1" applyFont="1" applyFill="1" applyBorder="1" applyAlignment="1" applyProtection="1">
      <alignment horizontal="center" vertical="center" shrinkToFit="1"/>
      <protection hidden="1"/>
    </xf>
    <xf numFmtId="0" fontId="17" fillId="0" borderId="238" xfId="0" applyFont="1" applyBorder="1">
      <alignment vertical="center"/>
    </xf>
    <xf numFmtId="0" fontId="17" fillId="5" borderId="217" xfId="0" applyFont="1" applyFill="1" applyBorder="1" applyAlignment="1">
      <alignment horizontal="left" vertical="center" shrinkToFit="1"/>
    </xf>
    <xf numFmtId="0" fontId="17" fillId="0" borderId="240" xfId="0" applyFont="1" applyBorder="1">
      <alignment vertical="center"/>
    </xf>
    <xf numFmtId="0" fontId="17" fillId="5" borderId="220" xfId="0" applyFont="1" applyFill="1" applyBorder="1" applyAlignment="1">
      <alignment horizontal="left" vertical="center" shrinkToFit="1"/>
    </xf>
    <xf numFmtId="0" fontId="17" fillId="0" borderId="242" xfId="0" applyFont="1" applyBorder="1">
      <alignment vertical="center"/>
    </xf>
    <xf numFmtId="0" fontId="17" fillId="5" borderId="223" xfId="0" applyFont="1" applyFill="1" applyBorder="1" applyAlignment="1">
      <alignment horizontal="left" vertical="center" shrinkToFit="1"/>
    </xf>
    <xf numFmtId="0" fontId="17" fillId="5" borderId="217" xfId="0" applyFont="1" applyFill="1" applyBorder="1" applyAlignment="1">
      <alignment horizontal="left" vertical="center"/>
    </xf>
    <xf numFmtId="0" fontId="17" fillId="5" borderId="220" xfId="0" applyFont="1" applyFill="1" applyBorder="1" applyAlignment="1">
      <alignment horizontal="left" vertical="center"/>
    </xf>
    <xf numFmtId="0" fontId="17" fillId="5" borderId="223" xfId="0" applyFont="1" applyFill="1" applyBorder="1" applyAlignment="1">
      <alignment horizontal="left" vertical="center"/>
    </xf>
    <xf numFmtId="0" fontId="17" fillId="0" borderId="244" xfId="0" applyFont="1" applyBorder="1">
      <alignment vertical="center"/>
    </xf>
    <xf numFmtId="0" fontId="17" fillId="5" borderId="245" xfId="0" applyFont="1" applyFill="1" applyBorder="1" applyAlignment="1">
      <alignment horizontal="left" vertical="center"/>
    </xf>
    <xf numFmtId="0" fontId="17" fillId="0" borderId="247" xfId="0" applyFont="1" applyBorder="1">
      <alignment vertical="center"/>
    </xf>
    <xf numFmtId="0" fontId="17" fillId="5" borderId="248" xfId="0" applyFont="1" applyFill="1" applyBorder="1" applyAlignment="1">
      <alignment horizontal="left" vertical="center" shrinkToFit="1"/>
    </xf>
    <xf numFmtId="0" fontId="17" fillId="5" borderId="223" xfId="0" applyFont="1" applyFill="1" applyBorder="1">
      <alignment vertical="center"/>
    </xf>
    <xf numFmtId="0" fontId="17" fillId="5" borderId="245" xfId="0" applyFont="1" applyFill="1" applyBorder="1">
      <alignment vertical="center"/>
    </xf>
    <xf numFmtId="0" fontId="17" fillId="5" borderId="220" xfId="0" applyFont="1" applyFill="1" applyBorder="1">
      <alignment vertical="center"/>
    </xf>
    <xf numFmtId="0" fontId="17" fillId="5" borderId="248" xfId="0" applyFont="1" applyFill="1" applyBorder="1">
      <alignment vertical="center"/>
    </xf>
    <xf numFmtId="0" fontId="17" fillId="0" borderId="252" xfId="0" applyFont="1" applyBorder="1">
      <alignment vertical="center"/>
    </xf>
    <xf numFmtId="0" fontId="17" fillId="5" borderId="253" xfId="0" applyFont="1" applyFill="1" applyBorder="1" applyAlignment="1">
      <alignment horizontal="left" vertical="center"/>
    </xf>
    <xf numFmtId="0" fontId="17" fillId="2" borderId="240" xfId="0" applyFont="1" applyFill="1" applyBorder="1">
      <alignment vertical="center"/>
    </xf>
    <xf numFmtId="0" fontId="17" fillId="2" borderId="220" xfId="0" applyFont="1" applyFill="1" applyBorder="1" applyAlignment="1">
      <alignment horizontal="left" vertical="center"/>
    </xf>
    <xf numFmtId="0" fontId="17" fillId="5" borderId="248" xfId="0" applyFont="1" applyFill="1" applyBorder="1" applyAlignment="1">
      <alignment horizontal="left" vertical="center"/>
    </xf>
    <xf numFmtId="38" fontId="17" fillId="0" borderId="206" xfId="0" applyNumberFormat="1" applyFont="1" applyBorder="1" applyAlignment="1">
      <alignment horizontal="right" vertical="center"/>
    </xf>
    <xf numFmtId="38" fontId="17" fillId="0" borderId="253" xfId="1" applyFont="1" applyBorder="1" applyAlignment="1">
      <alignment horizontal="right" vertical="center"/>
    </xf>
    <xf numFmtId="38" fontId="17" fillId="0" borderId="220" xfId="1" applyFont="1" applyBorder="1" applyAlignment="1">
      <alignment horizontal="right" vertical="center"/>
    </xf>
    <xf numFmtId="38" fontId="17" fillId="2" borderId="220" xfId="1" applyFont="1" applyFill="1" applyBorder="1" applyAlignment="1">
      <alignment horizontal="right" vertical="center"/>
    </xf>
    <xf numFmtId="38" fontId="17" fillId="0" borderId="248" xfId="1" applyFont="1" applyBorder="1" applyAlignment="1">
      <alignment horizontal="right" vertical="center"/>
    </xf>
    <xf numFmtId="38" fontId="17" fillId="0" borderId="0" xfId="1" applyFont="1">
      <alignment vertical="center"/>
    </xf>
    <xf numFmtId="38" fontId="17" fillId="0" borderId="251" xfId="1" applyFont="1" applyBorder="1" applyAlignment="1">
      <alignment horizontal="right" vertical="center"/>
    </xf>
    <xf numFmtId="38" fontId="17" fillId="0" borderId="206" xfId="1" applyFont="1" applyBorder="1" applyAlignment="1">
      <alignment horizontal="right" vertical="center"/>
    </xf>
    <xf numFmtId="38" fontId="17" fillId="2" borderId="206" xfId="1" applyFont="1" applyFill="1" applyBorder="1" applyAlignment="1">
      <alignment horizontal="right" vertical="center"/>
    </xf>
    <xf numFmtId="38" fontId="17" fillId="0" borderId="214" xfId="1" applyFont="1" applyBorder="1" applyAlignment="1">
      <alignment horizontal="right" vertical="center"/>
    </xf>
    <xf numFmtId="38" fontId="17" fillId="0" borderId="220" xfId="1" applyFont="1" applyFill="1" applyBorder="1" applyAlignment="1">
      <alignment horizontal="right" vertical="center"/>
    </xf>
    <xf numFmtId="38" fontId="17" fillId="0" borderId="248" xfId="1" applyFont="1" applyFill="1" applyBorder="1" applyAlignment="1">
      <alignment horizontal="right" vertical="center"/>
    </xf>
    <xf numFmtId="38" fontId="17" fillId="0" borderId="240" xfId="1" applyFont="1" applyBorder="1" applyAlignment="1">
      <alignment horizontal="right" vertical="center"/>
    </xf>
    <xf numFmtId="38" fontId="17" fillId="0" borderId="242" xfId="1" applyFont="1" applyBorder="1" applyAlignment="1">
      <alignment horizontal="right" vertical="center"/>
    </xf>
    <xf numFmtId="38" fontId="17" fillId="0" borderId="247" xfId="1" applyFont="1" applyBorder="1" applyAlignment="1">
      <alignment horizontal="right" vertical="center"/>
    </xf>
    <xf numFmtId="38" fontId="17" fillId="0" borderId="212" xfId="0" applyNumberFormat="1" applyFont="1" applyBorder="1" applyAlignment="1">
      <alignment horizontal="right" vertical="center"/>
    </xf>
    <xf numFmtId="38" fontId="17" fillId="0" borderId="212" xfId="1" applyFont="1" applyBorder="1" applyAlignment="1">
      <alignment horizontal="right" vertical="center"/>
    </xf>
    <xf numFmtId="38" fontId="17" fillId="0" borderId="208" xfId="0" applyNumberFormat="1" applyFont="1" applyBorder="1" applyAlignment="1">
      <alignment horizontal="right" vertical="center"/>
    </xf>
    <xf numFmtId="38" fontId="17" fillId="0" borderId="208" xfId="1" applyFont="1" applyBorder="1" applyAlignment="1">
      <alignment horizontal="right" vertical="center"/>
    </xf>
    <xf numFmtId="38" fontId="17" fillId="0" borderId="223" xfId="1" applyFont="1" applyBorder="1" applyAlignment="1">
      <alignment horizontal="right" vertical="center"/>
    </xf>
    <xf numFmtId="38" fontId="17" fillId="0" borderId="210" xfId="1" applyFont="1" applyBorder="1" applyAlignment="1">
      <alignment horizontal="right" vertical="center"/>
    </xf>
    <xf numFmtId="38" fontId="17" fillId="0" borderId="245" xfId="1" applyFont="1" applyBorder="1" applyAlignment="1">
      <alignment horizontal="right" vertical="center"/>
    </xf>
    <xf numFmtId="38" fontId="17" fillId="0" borderId="214" xfId="0" applyNumberFormat="1" applyFont="1" applyBorder="1" applyAlignment="1">
      <alignment horizontal="right" vertical="center"/>
    </xf>
    <xf numFmtId="38" fontId="17" fillId="0" borderId="252" xfId="1" applyFont="1" applyBorder="1" applyAlignment="1">
      <alignment horizontal="right" vertical="center"/>
    </xf>
    <xf numFmtId="38" fontId="17" fillId="2" borderId="240" xfId="1" applyFont="1" applyFill="1" applyBorder="1" applyAlignment="1">
      <alignment horizontal="right" vertical="center"/>
    </xf>
    <xf numFmtId="38" fontId="17" fillId="0" borderId="0" xfId="1" applyFont="1" applyAlignment="1">
      <alignment horizontal="right" vertical="center"/>
    </xf>
    <xf numFmtId="38" fontId="18" fillId="0" borderId="59" xfId="1" applyFont="1" applyBorder="1" applyAlignment="1">
      <alignment horizontal="right" vertical="center"/>
    </xf>
    <xf numFmtId="38" fontId="17" fillId="0" borderId="253" xfId="1" applyFont="1" applyBorder="1" applyAlignment="1">
      <alignment vertical="center"/>
    </xf>
    <xf numFmtId="38" fontId="17" fillId="6" borderId="254" xfId="1" applyFont="1" applyFill="1" applyBorder="1" applyAlignment="1">
      <alignment vertical="center"/>
    </xf>
    <xf numFmtId="38" fontId="17" fillId="0" borderId="220" xfId="1" applyFont="1" applyBorder="1" applyAlignment="1">
      <alignment vertical="center"/>
    </xf>
    <xf numFmtId="38" fontId="17" fillId="6" borderId="241" xfId="1" applyFont="1" applyFill="1" applyBorder="1" applyAlignment="1">
      <alignment vertical="center"/>
    </xf>
    <xf numFmtId="38" fontId="17" fillId="0" borderId="220" xfId="1" applyFont="1" applyFill="1" applyBorder="1" applyAlignment="1">
      <alignment vertical="center"/>
    </xf>
    <xf numFmtId="38" fontId="17" fillId="2" borderId="220" xfId="1" applyFont="1" applyFill="1" applyBorder="1" applyAlignment="1">
      <alignment vertical="center"/>
    </xf>
    <xf numFmtId="38" fontId="17" fillId="2" borderId="241" xfId="1" applyFont="1" applyFill="1" applyBorder="1" applyAlignment="1">
      <alignment vertical="center"/>
    </xf>
    <xf numFmtId="38" fontId="17" fillId="0" borderId="0" xfId="1" applyFont="1" applyAlignment="1">
      <alignment vertical="center"/>
    </xf>
    <xf numFmtId="38" fontId="17" fillId="0" borderId="248" xfId="1" applyFont="1" applyFill="1" applyBorder="1" applyAlignment="1">
      <alignment vertical="center"/>
    </xf>
    <xf numFmtId="38" fontId="17" fillId="6" borderId="249" xfId="1" applyFont="1" applyFill="1" applyBorder="1" applyAlignment="1">
      <alignment vertical="center"/>
    </xf>
    <xf numFmtId="38" fontId="17" fillId="6" borderId="254" xfId="0" applyNumberFormat="1" applyFont="1" applyFill="1" applyBorder="1">
      <alignment vertical="center"/>
    </xf>
    <xf numFmtId="38" fontId="17" fillId="6" borderId="241" xfId="0" applyNumberFormat="1" applyFont="1" applyFill="1" applyBorder="1">
      <alignment vertical="center"/>
    </xf>
    <xf numFmtId="38" fontId="17" fillId="2" borderId="241" xfId="0" applyNumberFormat="1" applyFont="1" applyFill="1" applyBorder="1">
      <alignment vertical="center"/>
    </xf>
    <xf numFmtId="38" fontId="17" fillId="0" borderId="248" xfId="1" applyFont="1" applyBorder="1" applyAlignment="1">
      <alignment vertical="center"/>
    </xf>
    <xf numFmtId="38" fontId="17" fillId="6" borderId="249" xfId="0" applyNumberFormat="1" applyFont="1" applyFill="1" applyBorder="1">
      <alignment vertical="center"/>
    </xf>
    <xf numFmtId="38" fontId="17" fillId="0" borderId="0" xfId="0" applyNumberFormat="1" applyFont="1" applyAlignment="1">
      <alignment horizontal="right" vertical="center"/>
    </xf>
    <xf numFmtId="38" fontId="18" fillId="0" borderId="59" xfId="0" applyNumberFormat="1" applyFont="1" applyBorder="1">
      <alignment vertical="center"/>
    </xf>
    <xf numFmtId="0" fontId="27" fillId="0" borderId="0" xfId="0" applyFont="1">
      <alignment vertical="center"/>
    </xf>
    <xf numFmtId="38" fontId="17" fillId="2" borderId="220" xfId="0" applyNumberFormat="1" applyFont="1" applyFill="1" applyBorder="1" applyAlignment="1">
      <alignment horizontal="right" vertical="center"/>
    </xf>
    <xf numFmtId="38" fontId="17" fillId="2" borderId="240" xfId="0" applyNumberFormat="1" applyFont="1" applyFill="1" applyBorder="1">
      <alignment vertical="center"/>
    </xf>
    <xf numFmtId="38" fontId="17" fillId="2" borderId="90" xfId="0" applyNumberFormat="1" applyFont="1" applyFill="1" applyBorder="1">
      <alignment vertical="center"/>
    </xf>
    <xf numFmtId="38" fontId="17" fillId="0" borderId="0" xfId="1" applyFont="1" applyAlignment="1">
      <alignment horizontal="left" vertical="center"/>
    </xf>
    <xf numFmtId="38" fontId="17" fillId="6" borderId="211" xfId="1" applyFont="1" applyFill="1" applyBorder="1" applyAlignment="1">
      <alignment horizontal="left" vertical="center"/>
    </xf>
    <xf numFmtId="38" fontId="17" fillId="6" borderId="205" xfId="1" applyFont="1" applyFill="1" applyBorder="1" applyAlignment="1">
      <alignment horizontal="left" vertical="center"/>
    </xf>
    <xf numFmtId="38" fontId="17" fillId="6" borderId="207" xfId="1" applyFont="1" applyFill="1" applyBorder="1" applyAlignment="1">
      <alignment horizontal="left" vertical="center"/>
    </xf>
    <xf numFmtId="38" fontId="17" fillId="6" borderId="213" xfId="1" applyFont="1" applyFill="1" applyBorder="1" applyAlignment="1">
      <alignment horizontal="left" vertical="center"/>
    </xf>
    <xf numFmtId="0" fontId="17" fillId="0" borderId="0" xfId="0" applyFont="1" applyAlignment="1">
      <alignment horizontal="left" vertical="center"/>
    </xf>
    <xf numFmtId="0" fontId="17" fillId="6" borderId="239" xfId="0" applyFont="1" applyFill="1" applyBorder="1" applyAlignment="1">
      <alignment horizontal="left" vertical="center"/>
    </xf>
    <xf numFmtId="0" fontId="17" fillId="6" borderId="241" xfId="0" applyFont="1" applyFill="1" applyBorder="1" applyAlignment="1">
      <alignment horizontal="left" vertical="center"/>
    </xf>
    <xf numFmtId="0" fontId="17" fillId="6" borderId="243" xfId="0" applyFont="1" applyFill="1" applyBorder="1" applyAlignment="1">
      <alignment horizontal="left" vertical="center"/>
    </xf>
    <xf numFmtId="0" fontId="17" fillId="6" borderId="246" xfId="0" applyFont="1" applyFill="1" applyBorder="1" applyAlignment="1">
      <alignment horizontal="left" vertical="center"/>
    </xf>
    <xf numFmtId="0" fontId="17" fillId="6" borderId="249" xfId="0" applyFont="1" applyFill="1" applyBorder="1" applyAlignment="1">
      <alignment horizontal="left" vertical="center"/>
    </xf>
    <xf numFmtId="38" fontId="17" fillId="6" borderId="254" xfId="1" applyFont="1" applyFill="1" applyBorder="1" applyAlignment="1">
      <alignment horizontal="left" vertical="center"/>
    </xf>
    <xf numFmtId="38" fontId="17" fillId="6" borderId="241" xfId="1" applyFont="1" applyFill="1" applyBorder="1" applyAlignment="1">
      <alignment horizontal="left" vertical="center"/>
    </xf>
    <xf numFmtId="38" fontId="17" fillId="2" borderId="241" xfId="1" applyFont="1" applyFill="1" applyBorder="1" applyAlignment="1">
      <alignment horizontal="left" vertical="center"/>
    </xf>
    <xf numFmtId="38" fontId="17" fillId="6" borderId="249" xfId="1" applyFont="1" applyFill="1" applyBorder="1" applyAlignment="1">
      <alignment horizontal="left" vertical="center"/>
    </xf>
    <xf numFmtId="38" fontId="17" fillId="2" borderId="89" xfId="1" applyFont="1" applyFill="1" applyBorder="1" applyAlignment="1">
      <alignment horizontal="left" vertical="center"/>
    </xf>
    <xf numFmtId="38" fontId="17" fillId="0" borderId="0" xfId="0" applyNumberFormat="1" applyFont="1" applyAlignment="1">
      <alignment horizontal="left" vertical="center"/>
    </xf>
    <xf numFmtId="38" fontId="17" fillId="0" borderId="252" xfId="1" applyFont="1" applyBorder="1" applyAlignment="1">
      <alignment horizontal="left" vertical="center"/>
    </xf>
    <xf numFmtId="38" fontId="17" fillId="0" borderId="240" xfId="1" applyFont="1" applyBorder="1" applyAlignment="1">
      <alignment horizontal="left" vertical="center"/>
    </xf>
    <xf numFmtId="38" fontId="17" fillId="2" borderId="240" xfId="1" applyFont="1" applyFill="1" applyBorder="1" applyAlignment="1">
      <alignment horizontal="left" vertical="center"/>
    </xf>
    <xf numFmtId="38" fontId="17" fillId="0" borderId="240" xfId="1" applyFont="1" applyFill="1" applyBorder="1" applyAlignment="1">
      <alignment horizontal="left" vertical="center"/>
    </xf>
    <xf numFmtId="38" fontId="17" fillId="0" borderId="247" xfId="1" applyFont="1" applyFill="1" applyBorder="1" applyAlignment="1">
      <alignment horizontal="left" vertical="center"/>
    </xf>
    <xf numFmtId="0" fontId="17" fillId="5" borderId="253" xfId="1" applyNumberFormat="1" applyFont="1" applyFill="1" applyBorder="1" applyAlignment="1">
      <alignment horizontal="left" vertical="center"/>
    </xf>
    <xf numFmtId="0" fontId="17" fillId="5" borderId="220" xfId="1" applyNumberFormat="1" applyFont="1" applyFill="1" applyBorder="1" applyAlignment="1">
      <alignment horizontal="left" vertical="center"/>
    </xf>
    <xf numFmtId="0" fontId="17" fillId="2" borderId="220" xfId="1" applyNumberFormat="1" applyFont="1" applyFill="1" applyBorder="1" applyAlignment="1">
      <alignment horizontal="left" vertical="center"/>
    </xf>
    <xf numFmtId="0" fontId="17" fillId="5" borderId="248" xfId="1" applyNumberFormat="1" applyFont="1" applyFill="1" applyBorder="1" applyAlignment="1">
      <alignment horizontal="left" vertical="center"/>
    </xf>
    <xf numFmtId="38" fontId="17" fillId="2" borderId="146" xfId="0" applyNumberFormat="1" applyFont="1" applyFill="1" applyBorder="1">
      <alignment vertical="center"/>
    </xf>
    <xf numFmtId="38" fontId="17" fillId="2" borderId="147" xfId="1" applyFont="1" applyFill="1" applyBorder="1" applyAlignment="1">
      <alignment vertical="center"/>
    </xf>
    <xf numFmtId="38" fontId="17" fillId="2" borderId="144" xfId="1" applyFont="1" applyFill="1" applyBorder="1" applyAlignment="1">
      <alignment vertical="center"/>
    </xf>
    <xf numFmtId="0" fontId="17" fillId="2" borderId="146" xfId="0" applyFont="1" applyFill="1" applyBorder="1">
      <alignment vertical="center"/>
    </xf>
    <xf numFmtId="0" fontId="17" fillId="2" borderId="147" xfId="0" applyFont="1" applyFill="1" applyBorder="1">
      <alignment vertical="center"/>
    </xf>
    <xf numFmtId="38" fontId="17" fillId="0" borderId="240" xfId="1" applyFont="1" applyBorder="1" applyAlignment="1">
      <alignment vertical="center"/>
    </xf>
    <xf numFmtId="38" fontId="17" fillId="0" borderId="247" xfId="1" applyFont="1" applyBorder="1" applyAlignment="1">
      <alignment vertical="center"/>
    </xf>
    <xf numFmtId="38" fontId="18" fillId="0" borderId="65" xfId="1" applyFont="1" applyBorder="1" applyAlignment="1">
      <alignment vertical="center"/>
    </xf>
    <xf numFmtId="38" fontId="17" fillId="2" borderId="146" xfId="1" applyFont="1" applyFill="1" applyBorder="1">
      <alignment vertical="center"/>
    </xf>
    <xf numFmtId="38" fontId="17" fillId="2" borderId="147" xfId="1" applyFont="1" applyFill="1" applyBorder="1">
      <alignment vertical="center"/>
    </xf>
    <xf numFmtId="38" fontId="17" fillId="2" borderId="144" xfId="1" applyFont="1" applyFill="1" applyBorder="1">
      <alignment vertical="center"/>
    </xf>
    <xf numFmtId="38" fontId="17" fillId="2" borderId="240" xfId="0" applyNumberFormat="1" applyFont="1" applyFill="1" applyBorder="1" applyAlignment="1">
      <alignment horizontal="right" vertical="center"/>
    </xf>
    <xf numFmtId="38" fontId="17" fillId="2" borderId="146" xfId="0" applyNumberFormat="1" applyFont="1" applyFill="1" applyBorder="1" applyAlignment="1">
      <alignment horizontal="right" vertical="center"/>
    </xf>
    <xf numFmtId="38" fontId="17" fillId="2" borderId="147" xfId="0" applyNumberFormat="1" applyFont="1" applyFill="1" applyBorder="1" applyAlignment="1">
      <alignment horizontal="right" vertical="center"/>
    </xf>
    <xf numFmtId="38" fontId="17" fillId="2" borderId="147" xfId="1" applyFont="1" applyFill="1" applyBorder="1" applyAlignment="1">
      <alignment horizontal="right" vertical="center"/>
    </xf>
    <xf numFmtId="38" fontId="17" fillId="2" borderId="144" xfId="1" applyFont="1" applyFill="1" applyBorder="1" applyAlignment="1">
      <alignment horizontal="left" vertical="center"/>
    </xf>
    <xf numFmtId="38" fontId="17" fillId="2" borderId="146" xfId="1" applyFont="1" applyFill="1" applyBorder="1" applyAlignment="1">
      <alignment horizontal="right" vertical="center"/>
    </xf>
    <xf numFmtId="38" fontId="17" fillId="2" borderId="44" xfId="1" applyFont="1" applyFill="1" applyBorder="1" applyAlignment="1">
      <alignment horizontal="right" vertical="center"/>
    </xf>
    <xf numFmtId="38" fontId="18" fillId="0" borderId="65" xfId="1" applyFont="1" applyBorder="1" applyAlignment="1">
      <alignment horizontal="right" vertical="center"/>
    </xf>
    <xf numFmtId="38" fontId="17" fillId="2" borderId="24" xfId="1" applyFont="1" applyFill="1" applyBorder="1" applyAlignment="1">
      <alignment horizontal="left" vertical="center"/>
    </xf>
    <xf numFmtId="38" fontId="58" fillId="0" borderId="75" xfId="0" applyNumberFormat="1" applyFont="1" applyBorder="1">
      <alignment vertical="center"/>
    </xf>
    <xf numFmtId="38" fontId="58" fillId="0" borderId="76" xfId="1" applyFont="1" applyFill="1" applyBorder="1" applyAlignment="1">
      <alignment vertical="center"/>
    </xf>
    <xf numFmtId="0" fontId="58" fillId="0" borderId="0" xfId="0" applyFont="1">
      <alignment vertical="center"/>
    </xf>
    <xf numFmtId="0" fontId="58" fillId="0" borderId="76" xfId="0" applyFont="1" applyBorder="1">
      <alignment vertical="center"/>
    </xf>
    <xf numFmtId="0" fontId="18" fillId="0" borderId="0" xfId="0" applyFont="1">
      <alignment vertical="center"/>
    </xf>
    <xf numFmtId="0" fontId="18" fillId="0" borderId="0" xfId="0" applyFont="1" applyAlignment="1">
      <alignment horizontal="left" vertical="center"/>
    </xf>
    <xf numFmtId="38" fontId="58" fillId="0" borderId="75" xfId="1" applyFont="1" applyBorder="1">
      <alignment vertical="center"/>
    </xf>
    <xf numFmtId="38" fontId="58" fillId="5" borderId="76" xfId="1" applyFont="1" applyFill="1" applyBorder="1">
      <alignment vertical="center"/>
    </xf>
    <xf numFmtId="38" fontId="58" fillId="6" borderId="78" xfId="1" applyFont="1" applyFill="1" applyBorder="1" applyAlignment="1">
      <alignment horizontal="left" vertical="center"/>
    </xf>
    <xf numFmtId="38" fontId="58" fillId="0" borderId="75" xfId="1" applyFont="1" applyFill="1" applyBorder="1" applyAlignment="1">
      <alignment vertical="center"/>
    </xf>
    <xf numFmtId="38" fontId="58" fillId="0" borderId="0" xfId="1" applyFont="1">
      <alignment vertical="center"/>
    </xf>
    <xf numFmtId="38" fontId="18" fillId="0" borderId="0" xfId="1" applyFont="1">
      <alignment vertical="center"/>
    </xf>
    <xf numFmtId="38" fontId="18" fillId="0" borderId="59" xfId="1" applyFont="1" applyBorder="1">
      <alignment vertical="center"/>
    </xf>
    <xf numFmtId="38" fontId="18" fillId="0" borderId="0" xfId="1" applyFont="1" applyAlignment="1">
      <alignment horizontal="left" vertical="center"/>
    </xf>
    <xf numFmtId="38" fontId="58" fillId="6" borderId="78" xfId="1" applyFont="1" applyFill="1" applyBorder="1">
      <alignment vertical="center"/>
    </xf>
    <xf numFmtId="38" fontId="58" fillId="6" borderId="78" xfId="1" applyFont="1" applyFill="1" applyBorder="1" applyAlignment="1">
      <alignment vertical="center"/>
    </xf>
    <xf numFmtId="0" fontId="18" fillId="0" borderId="42" xfId="0" applyFont="1" applyBorder="1">
      <alignment vertical="center"/>
    </xf>
    <xf numFmtId="0" fontId="18" fillId="5" borderId="110" xfId="0" applyFont="1" applyFill="1" applyBorder="1">
      <alignment vertical="center"/>
    </xf>
    <xf numFmtId="38" fontId="18" fillId="0" borderId="110" xfId="0" applyNumberFormat="1" applyFont="1" applyBorder="1" applyAlignment="1">
      <alignment horizontal="right" vertical="center" shrinkToFit="1"/>
    </xf>
    <xf numFmtId="38" fontId="18" fillId="0" borderId="110" xfId="1" applyFont="1" applyBorder="1" applyAlignment="1">
      <alignment horizontal="right" vertical="center" shrinkToFit="1"/>
    </xf>
    <xf numFmtId="38" fontId="18" fillId="6" borderId="22" xfId="1" applyFont="1" applyFill="1" applyBorder="1" applyAlignment="1">
      <alignment horizontal="left" vertical="center"/>
    </xf>
    <xf numFmtId="38" fontId="18" fillId="0" borderId="110" xfId="1" applyFont="1" applyBorder="1" applyAlignment="1">
      <alignment horizontal="right" vertical="center"/>
    </xf>
    <xf numFmtId="0" fontId="18" fillId="6" borderId="124" xfId="0" applyFont="1" applyFill="1" applyBorder="1" applyAlignment="1">
      <alignment horizontal="left" vertical="center"/>
    </xf>
    <xf numFmtId="38" fontId="17" fillId="2" borderId="146" xfId="1" applyFont="1" applyFill="1" applyBorder="1" applyAlignment="1">
      <alignment horizontal="left" vertical="center"/>
    </xf>
    <xf numFmtId="0" fontId="17" fillId="2" borderId="147" xfId="1" applyNumberFormat="1" applyFont="1" applyFill="1" applyBorder="1" applyAlignment="1">
      <alignment horizontal="left" vertical="center"/>
    </xf>
    <xf numFmtId="0" fontId="58" fillId="0" borderId="111" xfId="0" applyFont="1" applyBorder="1" applyAlignment="1">
      <alignment horizontal="left" vertical="center"/>
    </xf>
    <xf numFmtId="0" fontId="58" fillId="0" borderId="75" xfId="0" applyFont="1" applyBorder="1" applyAlignment="1">
      <alignment horizontal="left" vertical="center"/>
    </xf>
    <xf numFmtId="0" fontId="58" fillId="0" borderId="76" xfId="0" applyFont="1" applyBorder="1" applyAlignment="1">
      <alignment horizontal="left" vertical="center"/>
    </xf>
    <xf numFmtId="38" fontId="58" fillId="0" borderId="78" xfId="1" applyFont="1" applyFill="1" applyBorder="1" applyAlignment="1">
      <alignment horizontal="left" vertical="center"/>
    </xf>
    <xf numFmtId="38" fontId="56" fillId="0" borderId="289" xfId="0" quotePrefix="1" applyNumberFormat="1" applyFont="1" applyBorder="1" applyAlignment="1" applyProtection="1">
      <alignment horizontal="center" vertical="center" shrinkToFit="1"/>
      <protection hidden="1"/>
    </xf>
    <xf numFmtId="38" fontId="17" fillId="2" borderId="147" xfId="1" applyFont="1" applyFill="1" applyBorder="1" applyAlignment="1">
      <alignment horizontal="right" vertical="center" shrinkToFit="1"/>
    </xf>
    <xf numFmtId="38" fontId="17" fillId="2" borderId="44" xfId="1" applyFont="1" applyFill="1" applyBorder="1" applyAlignment="1">
      <alignment horizontal="right" vertical="center" shrinkToFit="1"/>
    </xf>
    <xf numFmtId="0" fontId="17" fillId="2" borderId="147" xfId="0" applyFont="1" applyFill="1" applyBorder="1" applyAlignment="1">
      <alignment horizontal="left" vertical="center"/>
    </xf>
    <xf numFmtId="38" fontId="18" fillId="0" borderId="0" xfId="1" applyFont="1" applyProtection="1">
      <alignment vertical="center"/>
    </xf>
    <xf numFmtId="38" fontId="18" fillId="0" borderId="59" xfId="1" applyFont="1" applyBorder="1" applyProtection="1">
      <alignment vertical="center"/>
    </xf>
    <xf numFmtId="38" fontId="18" fillId="0" borderId="0" xfId="1" applyFont="1" applyAlignment="1" applyProtection="1">
      <alignment horizontal="left" vertical="center"/>
    </xf>
    <xf numFmtId="38" fontId="18" fillId="0" borderId="0" xfId="1" applyFont="1" applyAlignment="1" applyProtection="1">
      <alignment horizontal="right" vertical="center"/>
    </xf>
    <xf numFmtId="38" fontId="18" fillId="0" borderId="59" xfId="1" applyFont="1" applyBorder="1" applyAlignment="1" applyProtection="1">
      <alignment horizontal="right" vertical="center"/>
    </xf>
    <xf numFmtId="38" fontId="58" fillId="0" borderId="75" xfId="1" applyFont="1" applyBorder="1" applyProtection="1">
      <alignment vertical="center"/>
    </xf>
    <xf numFmtId="38" fontId="58" fillId="0" borderId="76" xfId="1" applyFont="1" applyFill="1" applyBorder="1" applyAlignment="1" applyProtection="1">
      <alignment vertical="center"/>
    </xf>
    <xf numFmtId="38" fontId="58" fillId="6" borderId="111" xfId="1" applyFont="1" applyFill="1" applyBorder="1" applyAlignment="1" applyProtection="1">
      <alignment horizontal="left" vertical="center"/>
    </xf>
    <xf numFmtId="38" fontId="58" fillId="0" borderId="0" xfId="1" applyFont="1" applyProtection="1">
      <alignment vertical="center"/>
    </xf>
    <xf numFmtId="38" fontId="58" fillId="5" borderId="76" xfId="1" applyFont="1" applyFill="1" applyBorder="1" applyProtection="1">
      <alignment vertical="center"/>
    </xf>
    <xf numFmtId="38" fontId="58" fillId="6" borderId="78" xfId="1" applyFont="1" applyFill="1" applyBorder="1" applyAlignment="1" applyProtection="1">
      <alignment horizontal="left" vertical="center"/>
    </xf>
    <xf numFmtId="38" fontId="58" fillId="0" borderId="75" xfId="1" applyFont="1" applyFill="1" applyBorder="1" applyAlignment="1" applyProtection="1">
      <alignment vertical="center"/>
    </xf>
    <xf numFmtId="0" fontId="47" fillId="0" borderId="135" xfId="11" applyFont="1" applyBorder="1" applyAlignment="1" applyProtection="1">
      <alignment horizontal="right" vertical="center"/>
      <protection locked="0"/>
    </xf>
    <xf numFmtId="0" fontId="47" fillId="0" borderId="136" xfId="11" applyFont="1" applyBorder="1" applyAlignment="1" applyProtection="1">
      <alignment horizontal="right" vertical="center"/>
      <protection locked="0"/>
    </xf>
    <xf numFmtId="0" fontId="47" fillId="0" borderId="159" xfId="11" applyFont="1" applyBorder="1" applyAlignment="1" applyProtection="1">
      <alignment horizontal="right" vertical="center"/>
      <protection locked="0"/>
    </xf>
    <xf numFmtId="0" fontId="1" fillId="0" borderId="0" xfId="11">
      <alignment vertical="center"/>
    </xf>
    <xf numFmtId="0" fontId="40" fillId="0" borderId="0" xfId="11" applyFont="1">
      <alignment vertical="center"/>
    </xf>
    <xf numFmtId="0" fontId="41" fillId="0" borderId="0" xfId="11" applyFont="1" applyAlignment="1">
      <alignment horizontal="center" vertical="center"/>
    </xf>
    <xf numFmtId="0" fontId="42" fillId="0" borderId="0" xfId="11" applyFont="1" applyAlignment="1">
      <alignment vertical="center" wrapText="1"/>
    </xf>
    <xf numFmtId="0" fontId="44" fillId="0" borderId="0" xfId="11" applyFont="1" applyAlignment="1">
      <alignment horizontal="center" vertical="center"/>
    </xf>
    <xf numFmtId="0" fontId="45" fillId="0" borderId="4" xfId="11" applyFont="1" applyBorder="1" applyAlignment="1">
      <alignment horizontal="center" vertical="center"/>
    </xf>
    <xf numFmtId="0" fontId="45" fillId="0" borderId="13" xfId="11" applyFont="1" applyBorder="1" applyAlignment="1">
      <alignment horizontal="center" vertical="center" wrapText="1"/>
    </xf>
    <xf numFmtId="0" fontId="45" fillId="0" borderId="13" xfId="11" applyFont="1" applyBorder="1" applyAlignment="1">
      <alignment horizontal="center" vertical="center"/>
    </xf>
    <xf numFmtId="0" fontId="45" fillId="0" borderId="145" xfId="11" applyFont="1" applyBorder="1" applyAlignment="1">
      <alignment horizontal="center" vertical="center"/>
    </xf>
    <xf numFmtId="0" fontId="45" fillId="0" borderId="148" xfId="11" applyFont="1" applyBorder="1" applyAlignment="1">
      <alignment horizontal="left" vertical="center"/>
    </xf>
    <xf numFmtId="0" fontId="45" fillId="0" borderId="0" xfId="11" applyFont="1" applyAlignment="1">
      <alignment horizontal="center" vertical="center"/>
    </xf>
    <xf numFmtId="14" fontId="47" fillId="0" borderId="136" xfId="11" applyNumberFormat="1" applyFont="1" applyBorder="1">
      <alignment vertical="center"/>
    </xf>
    <xf numFmtId="14" fontId="47" fillId="0" borderId="137" xfId="11" applyNumberFormat="1" applyFont="1" applyBorder="1">
      <alignment vertical="center"/>
    </xf>
    <xf numFmtId="0" fontId="45" fillId="0" borderId="0" xfId="11" applyFont="1" applyAlignment="1">
      <alignment vertical="top"/>
    </xf>
    <xf numFmtId="0" fontId="45" fillId="0" borderId="77" xfId="11" applyFont="1" applyBorder="1" applyAlignment="1">
      <alignment horizontal="center" vertical="center" wrapText="1"/>
    </xf>
    <xf numFmtId="0" fontId="47" fillId="0" borderId="0" xfId="11" applyFont="1" applyAlignment="1">
      <alignment horizontal="left" vertical="center"/>
    </xf>
    <xf numFmtId="0" fontId="48" fillId="0" borderId="0" xfId="11" applyFont="1" applyAlignment="1">
      <alignment vertical="top"/>
    </xf>
    <xf numFmtId="0" fontId="48" fillId="0" borderId="0" xfId="11" applyFont="1" applyAlignment="1">
      <alignment horizontal="right" vertical="top"/>
    </xf>
    <xf numFmtId="0" fontId="5" fillId="0" borderId="166" xfId="12" applyFont="1" applyBorder="1" applyAlignment="1">
      <alignment vertical="center"/>
    </xf>
    <xf numFmtId="0" fontId="48" fillId="0" borderId="166" xfId="11" applyFont="1" applyBorder="1" applyAlignment="1">
      <alignment horizontal="right" vertical="top"/>
    </xf>
    <xf numFmtId="0" fontId="48" fillId="0" borderId="166" xfId="11" applyFont="1" applyBorder="1" applyAlignment="1">
      <alignment horizontal="left" vertical="top"/>
    </xf>
    <xf numFmtId="0" fontId="42" fillId="0" borderId="2" xfId="11" applyFont="1" applyBorder="1" applyAlignment="1">
      <alignment vertical="center" wrapText="1"/>
    </xf>
    <xf numFmtId="0" fontId="50" fillId="0" borderId="0" xfId="11" applyFont="1" applyAlignment="1">
      <alignment vertical="center" wrapText="1"/>
    </xf>
    <xf numFmtId="0" fontId="17" fillId="0" borderId="0" xfId="11" applyFont="1" applyAlignment="1">
      <alignment horizontal="left" vertical="top"/>
    </xf>
    <xf numFmtId="0" fontId="51" fillId="0" borderId="0" xfId="11" applyFont="1" applyAlignment="1">
      <alignment vertical="center" wrapText="1"/>
    </xf>
    <xf numFmtId="0" fontId="17" fillId="0" borderId="0" xfId="11" applyFont="1" applyAlignment="1">
      <alignment horizontal="left" vertical="top" indent="1"/>
    </xf>
    <xf numFmtId="0" fontId="10" fillId="0" borderId="0" xfId="11" applyFont="1" applyAlignment="1">
      <alignment vertical="center" wrapText="1"/>
    </xf>
    <xf numFmtId="0" fontId="2" fillId="0" borderId="0" xfId="12"/>
    <xf numFmtId="0" fontId="0" fillId="0" borderId="0" xfId="0" applyProtection="1">
      <alignment vertical="center"/>
      <protection hidden="1"/>
    </xf>
    <xf numFmtId="38" fontId="17" fillId="0" borderId="4" xfId="1" applyFont="1" applyBorder="1" applyAlignment="1" applyProtection="1">
      <alignment horizontal="center" vertical="center" shrinkToFit="1"/>
      <protection hidden="1"/>
    </xf>
    <xf numFmtId="0" fontId="17" fillId="0" borderId="0" xfId="0" applyFont="1" applyProtection="1">
      <alignment vertical="center"/>
      <protection hidden="1"/>
    </xf>
    <xf numFmtId="0" fontId="0" fillId="0" borderId="0" xfId="0"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5" borderId="15" xfId="0" applyFont="1" applyFill="1" applyBorder="1" applyAlignment="1" applyProtection="1">
      <alignment horizontal="center" vertical="center"/>
      <protection hidden="1"/>
    </xf>
    <xf numFmtId="0" fontId="17" fillId="0" borderId="17" xfId="0" applyFont="1" applyBorder="1" applyAlignment="1" applyProtection="1">
      <alignment horizontal="center" vertical="center"/>
      <protection hidden="1"/>
    </xf>
    <xf numFmtId="38" fontId="17" fillId="0" borderId="17" xfId="1" applyFont="1" applyBorder="1" applyAlignment="1" applyProtection="1">
      <alignment horizontal="center" vertical="center"/>
      <protection hidden="1"/>
    </xf>
    <xf numFmtId="38" fontId="17" fillId="0" borderId="15" xfId="1" applyFont="1" applyBorder="1" applyAlignment="1" applyProtection="1">
      <alignment horizontal="center" vertical="center"/>
      <protection hidden="1"/>
    </xf>
    <xf numFmtId="38" fontId="17" fillId="0" borderId="14" xfId="1" applyFont="1" applyBorder="1" applyAlignment="1" applyProtection="1">
      <alignment horizontal="center" vertical="center"/>
      <protection hidden="1"/>
    </xf>
    <xf numFmtId="38" fontId="17" fillId="0" borderId="13" xfId="1" applyFont="1" applyBorder="1" applyAlignment="1" applyProtection="1">
      <alignment horizontal="center" vertical="center"/>
      <protection hidden="1"/>
    </xf>
    <xf numFmtId="0" fontId="17" fillId="0" borderId="0" xfId="0" applyFont="1" applyAlignment="1" applyProtection="1">
      <alignment horizontal="center" vertical="center"/>
      <protection hidden="1"/>
    </xf>
    <xf numFmtId="38" fontId="17" fillId="0" borderId="195" xfId="1" applyFont="1" applyFill="1" applyBorder="1" applyAlignment="1" applyProtection="1">
      <alignment vertical="center" textRotation="255" shrinkToFit="1"/>
      <protection hidden="1"/>
    </xf>
    <xf numFmtId="38" fontId="33" fillId="0" borderId="197" xfId="1" quotePrefix="1" applyFont="1" applyFill="1" applyBorder="1" applyAlignment="1" applyProtection="1">
      <alignment horizontal="center" vertical="center" shrinkToFit="1"/>
      <protection hidden="1"/>
    </xf>
    <xf numFmtId="38" fontId="17" fillId="0" borderId="0" xfId="1" applyFont="1" applyProtection="1">
      <alignment vertical="center"/>
      <protection hidden="1"/>
    </xf>
    <xf numFmtId="0" fontId="17" fillId="6" borderId="72" xfId="0" applyFont="1" applyFill="1" applyBorder="1" applyAlignment="1" applyProtection="1">
      <alignment horizontal="center" vertical="center"/>
      <protection hidden="1"/>
    </xf>
    <xf numFmtId="38" fontId="17" fillId="6" borderId="72" xfId="1" applyFont="1" applyFill="1" applyBorder="1" applyAlignment="1" applyProtection="1">
      <alignment horizontal="center" vertical="center"/>
      <protection hidden="1"/>
    </xf>
    <xf numFmtId="38" fontId="17" fillId="0" borderId="0" xfId="1" applyFont="1" applyAlignment="1" applyProtection="1">
      <alignment horizontal="center" vertical="center"/>
      <protection hidden="1"/>
    </xf>
    <xf numFmtId="0" fontId="17" fillId="0" borderId="4" xfId="0" applyFont="1" applyBorder="1" applyAlignment="1" applyProtection="1">
      <alignment horizontal="center" vertical="center" shrinkToFit="1"/>
      <protection hidden="1"/>
    </xf>
    <xf numFmtId="0" fontId="17" fillId="0" borderId="15"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38" fontId="21" fillId="0" borderId="0" xfId="1" applyFont="1" applyFill="1" applyBorder="1" applyAlignment="1" applyProtection="1">
      <alignment vertical="center" shrinkToFit="1"/>
      <protection hidden="1"/>
    </xf>
    <xf numFmtId="0" fontId="15" fillId="0" borderId="0" xfId="0" applyFont="1" applyAlignment="1" applyProtection="1">
      <alignment vertical="center" shrinkToFit="1"/>
      <protection hidden="1"/>
    </xf>
    <xf numFmtId="38" fontId="21" fillId="0" borderId="0" xfId="1" applyFont="1" applyFill="1" applyBorder="1" applyAlignment="1" applyProtection="1">
      <alignment horizontal="center" vertical="center" shrinkToFit="1"/>
      <protection hidden="1"/>
    </xf>
    <xf numFmtId="0" fontId="17" fillId="0" borderId="0" xfId="0" applyFont="1" applyAlignment="1" applyProtection="1">
      <alignment horizontal="left" vertical="center"/>
      <protection hidden="1"/>
    </xf>
    <xf numFmtId="38" fontId="17" fillId="0" borderId="0" xfId="1" applyFont="1" applyAlignment="1" applyProtection="1">
      <alignment horizontal="left" vertical="center"/>
      <protection hidden="1"/>
    </xf>
    <xf numFmtId="0" fontId="34" fillId="0" borderId="0" xfId="0" applyFont="1" applyProtection="1">
      <alignment vertical="center"/>
      <protection hidden="1"/>
    </xf>
    <xf numFmtId="38" fontId="20" fillId="0" borderId="0" xfId="1" applyFont="1" applyFill="1" applyBorder="1" applyAlignment="1" applyProtection="1">
      <alignment vertical="center" shrinkToFit="1"/>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16" fillId="0" borderId="0" xfId="0" applyFont="1" applyAlignment="1" applyProtection="1">
      <alignment horizontal="right" vertical="center" shrinkToFit="1"/>
      <protection hidden="1"/>
    </xf>
    <xf numFmtId="0" fontId="16" fillId="0" borderId="0" xfId="0" applyFont="1" applyAlignment="1" applyProtection="1">
      <alignment horizontal="center" vertical="center"/>
      <protection hidden="1"/>
    </xf>
    <xf numFmtId="38" fontId="0" fillId="0" borderId="0" xfId="1" applyFont="1" applyProtection="1">
      <alignment vertical="center"/>
      <protection hidden="1"/>
    </xf>
    <xf numFmtId="0" fontId="0" fillId="0" borderId="0" xfId="0" applyProtection="1">
      <alignment vertical="center"/>
      <protection locked="0" hidden="1"/>
    </xf>
    <xf numFmtId="0" fontId="17" fillId="0" borderId="0" xfId="0" applyFont="1" applyProtection="1">
      <alignment vertical="center"/>
      <protection locked="0" hidden="1"/>
    </xf>
    <xf numFmtId="0" fontId="17" fillId="0" borderId="0" xfId="0" applyFont="1" applyAlignment="1" applyProtection="1">
      <alignment horizontal="left" vertical="center"/>
      <protection locked="0" hidden="1"/>
    </xf>
    <xf numFmtId="38" fontId="20" fillId="0" borderId="0" xfId="1" applyFont="1" applyFill="1" applyBorder="1" applyAlignment="1" applyProtection="1">
      <alignment vertical="center" shrinkToFit="1"/>
      <protection locked="0" hidden="1"/>
    </xf>
    <xf numFmtId="0" fontId="16" fillId="0" borderId="0" xfId="0" applyFont="1" applyAlignment="1" applyProtection="1">
      <alignment vertical="center" shrinkToFit="1"/>
      <protection locked="0" hidden="1"/>
    </xf>
    <xf numFmtId="0" fontId="16" fillId="0" borderId="0" xfId="0" applyFont="1" applyAlignment="1" applyProtection="1">
      <alignment horizontal="center" vertical="center" shrinkToFit="1"/>
      <protection locked="0" hidden="1"/>
    </xf>
    <xf numFmtId="0" fontId="16" fillId="0" borderId="0" xfId="0" applyFont="1" applyAlignment="1" applyProtection="1">
      <alignment horizontal="right" vertical="center" shrinkToFit="1"/>
      <protection locked="0" hidden="1"/>
    </xf>
    <xf numFmtId="0" fontId="16" fillId="0" borderId="0" xfId="0" applyFont="1" applyAlignment="1" applyProtection="1">
      <alignment horizontal="center" vertical="center"/>
      <protection locked="0" hidden="1"/>
    </xf>
    <xf numFmtId="0" fontId="17" fillId="6" borderId="80" xfId="0" applyFont="1" applyFill="1" applyBorder="1" applyAlignment="1" applyProtection="1">
      <alignment horizontal="center" vertical="center"/>
      <protection hidden="1"/>
    </xf>
    <xf numFmtId="0" fontId="17" fillId="0" borderId="7" xfId="0" applyFont="1" applyBorder="1" applyAlignment="1" applyProtection="1">
      <alignment horizontal="center" vertical="center" shrinkToFit="1"/>
      <protection hidden="1"/>
    </xf>
    <xf numFmtId="0" fontId="27" fillId="0" borderId="0" xfId="0" applyFont="1" applyAlignment="1" applyProtection="1">
      <alignment horizontal="right" vertical="center"/>
      <protection hidden="1"/>
    </xf>
    <xf numFmtId="38" fontId="58" fillId="0" borderId="75" xfId="1" applyFont="1" applyBorder="1" applyAlignment="1" applyProtection="1">
      <alignment horizontal="right" vertical="center"/>
      <protection hidden="1"/>
    </xf>
    <xf numFmtId="38" fontId="58" fillId="5" borderId="76" xfId="1" applyFont="1" applyFill="1" applyBorder="1" applyAlignment="1" applyProtection="1">
      <alignment horizontal="right" vertical="center"/>
      <protection hidden="1"/>
    </xf>
    <xf numFmtId="38" fontId="58" fillId="0" borderId="76" xfId="1" applyFont="1" applyFill="1" applyBorder="1" applyAlignment="1" applyProtection="1">
      <alignment horizontal="right" vertical="center"/>
      <protection hidden="1"/>
    </xf>
    <xf numFmtId="38" fontId="58" fillId="6" borderId="111" xfId="1" applyFont="1" applyFill="1" applyBorder="1" applyAlignment="1" applyProtection="1">
      <alignment horizontal="left" vertical="center"/>
      <protection hidden="1"/>
    </xf>
    <xf numFmtId="38" fontId="58" fillId="0" borderId="75" xfId="1" applyFont="1" applyFill="1" applyBorder="1" applyAlignment="1" applyProtection="1">
      <alignment horizontal="right" vertical="center"/>
      <protection hidden="1"/>
    </xf>
    <xf numFmtId="38" fontId="58" fillId="0" borderId="0" xfId="1" applyFont="1" applyAlignment="1" applyProtection="1">
      <alignment horizontal="right" vertical="center"/>
      <protection hidden="1"/>
    </xf>
    <xf numFmtId="38" fontId="58" fillId="6" borderId="78" xfId="1" applyFont="1" applyFill="1" applyBorder="1" applyAlignment="1" applyProtection="1">
      <alignment horizontal="left" vertical="center"/>
      <protection hidden="1"/>
    </xf>
    <xf numFmtId="38" fontId="18" fillId="0" borderId="59" xfId="1" applyFont="1" applyBorder="1" applyAlignment="1" applyProtection="1">
      <alignment horizontal="right" vertical="center"/>
      <protection hidden="1"/>
    </xf>
    <xf numFmtId="38" fontId="33" fillId="3" borderId="194" xfId="1" quotePrefix="1" applyFont="1" applyFill="1" applyBorder="1" applyAlignment="1" applyProtection="1">
      <alignment horizontal="center" vertical="center" shrinkToFit="1"/>
      <protection hidden="1"/>
    </xf>
    <xf numFmtId="38" fontId="58" fillId="0" borderId="75" xfId="1" applyFont="1" applyBorder="1" applyProtection="1">
      <alignment vertical="center"/>
      <protection hidden="1"/>
    </xf>
    <xf numFmtId="38" fontId="58" fillId="5" borderId="76" xfId="1" applyFont="1" applyFill="1" applyBorder="1" applyAlignment="1" applyProtection="1">
      <alignment vertical="center"/>
      <protection hidden="1"/>
    </xf>
    <xf numFmtId="38" fontId="58" fillId="0" borderId="76" xfId="1" applyFont="1" applyFill="1" applyBorder="1" applyAlignment="1" applyProtection="1">
      <alignment vertical="center"/>
      <protection hidden="1"/>
    </xf>
    <xf numFmtId="38" fontId="58" fillId="0" borderId="76" xfId="1" applyFont="1" applyFill="1" applyBorder="1" applyProtection="1">
      <alignment vertical="center"/>
      <protection hidden="1"/>
    </xf>
    <xf numFmtId="38" fontId="58" fillId="0" borderId="0" xfId="1" applyFont="1" applyProtection="1">
      <alignment vertical="center"/>
      <protection hidden="1"/>
    </xf>
    <xf numFmtId="38" fontId="58" fillId="5" borderId="76" xfId="1" applyFont="1" applyFill="1" applyBorder="1" applyProtection="1">
      <alignment vertical="center"/>
      <protection hidden="1"/>
    </xf>
    <xf numFmtId="38" fontId="58" fillId="0" borderId="76" xfId="1" applyFont="1" applyBorder="1" applyProtection="1">
      <alignment vertical="center"/>
      <protection hidden="1"/>
    </xf>
    <xf numFmtId="0" fontId="27" fillId="0" borderId="0" xfId="0" applyFont="1" applyProtection="1">
      <alignment vertical="center"/>
      <protection hidden="1"/>
    </xf>
    <xf numFmtId="0" fontId="12" fillId="0" borderId="0" xfId="0" applyFont="1" applyProtection="1">
      <alignment vertical="center"/>
      <protection hidden="1"/>
    </xf>
    <xf numFmtId="0" fontId="55" fillId="0" borderId="0" xfId="0" applyFont="1" applyProtection="1">
      <alignment vertical="center"/>
      <protection hidden="1"/>
    </xf>
    <xf numFmtId="0" fontId="17" fillId="0" borderId="0" xfId="0" applyFont="1" applyAlignment="1">
      <alignment horizontal="center" vertical="center"/>
    </xf>
    <xf numFmtId="0" fontId="66" fillId="0" borderId="0" xfId="0" applyFont="1">
      <alignment vertical="center"/>
    </xf>
    <xf numFmtId="0" fontId="66" fillId="0" borderId="0" xfId="0" applyFont="1" applyAlignment="1">
      <alignment horizontal="right" vertical="center"/>
    </xf>
    <xf numFmtId="0" fontId="67" fillId="0" borderId="2" xfId="0" applyFont="1" applyBorder="1">
      <alignment vertical="center"/>
    </xf>
    <xf numFmtId="0" fontId="67" fillId="0" borderId="2" xfId="0" applyFont="1" applyBorder="1" applyAlignment="1">
      <alignment horizontal="right" vertical="center"/>
    </xf>
    <xf numFmtId="0" fontId="68" fillId="0" borderId="71" xfId="0" applyFont="1" applyBorder="1" applyAlignment="1">
      <alignment horizontal="center" vertical="center" shrinkToFit="1"/>
    </xf>
    <xf numFmtId="0" fontId="69" fillId="0" borderId="2" xfId="0" applyFont="1" applyBorder="1" applyAlignment="1">
      <alignment horizontal="center" vertical="center" shrinkToFit="1"/>
    </xf>
    <xf numFmtId="182" fontId="70" fillId="0" borderId="330" xfId="4" applyNumberFormat="1" applyFont="1" applyFill="1" applyBorder="1" applyAlignment="1" applyProtection="1">
      <alignment horizontal="center" vertical="center" shrinkToFit="1"/>
    </xf>
    <xf numFmtId="38" fontId="70" fillId="0" borderId="71" xfId="4" applyFont="1" applyFill="1" applyBorder="1" applyAlignment="1" applyProtection="1">
      <alignment horizontal="center" vertical="center" shrinkToFit="1"/>
      <protection locked="0"/>
    </xf>
    <xf numFmtId="38" fontId="70" fillId="0" borderId="2" xfId="4" applyFont="1" applyFill="1" applyBorder="1" applyAlignment="1" applyProtection="1">
      <alignment horizontal="center" vertical="center" shrinkToFit="1"/>
      <protection locked="0"/>
    </xf>
    <xf numFmtId="38" fontId="70" fillId="0" borderId="71" xfId="4" applyFont="1" applyFill="1" applyBorder="1" applyAlignment="1" applyProtection="1">
      <alignment horizontal="center" vertical="top" shrinkToFit="1"/>
    </xf>
    <xf numFmtId="0" fontId="69" fillId="0" borderId="2" xfId="1" applyNumberFormat="1" applyFont="1" applyFill="1" applyBorder="1" applyAlignment="1">
      <alignment horizontal="center" vertical="top" shrinkToFit="1"/>
    </xf>
    <xf numFmtId="0" fontId="67" fillId="0" borderId="185" xfId="0" applyFont="1" applyBorder="1">
      <alignment vertical="center"/>
    </xf>
    <xf numFmtId="0" fontId="71" fillId="0" borderId="287" xfId="0" applyFont="1" applyBorder="1">
      <alignment vertical="center"/>
    </xf>
    <xf numFmtId="0" fontId="67" fillId="0" borderId="331" xfId="0" applyFont="1" applyBorder="1" applyAlignment="1">
      <alignment horizontal="right" vertical="center"/>
    </xf>
    <xf numFmtId="0" fontId="67" fillId="0" borderId="287" xfId="0" applyFont="1" applyBorder="1" applyAlignment="1">
      <alignment horizontal="right" vertical="center"/>
    </xf>
    <xf numFmtId="0" fontId="67" fillId="0" borderId="185" xfId="0" applyFont="1" applyBorder="1" applyAlignment="1">
      <alignment horizontal="right" vertical="center"/>
    </xf>
    <xf numFmtId="0" fontId="67" fillId="0" borderId="0" xfId="0" applyFont="1">
      <alignment vertical="center"/>
    </xf>
    <xf numFmtId="49" fontId="72" fillId="10" borderId="188" xfId="2" applyNumberFormat="1" applyFont="1" applyFill="1" applyBorder="1" applyAlignment="1" applyProtection="1">
      <alignment horizontal="left" vertical="center" shrinkToFit="1"/>
      <protection locked="0"/>
    </xf>
    <xf numFmtId="0" fontId="71" fillId="10" borderId="188" xfId="1" applyNumberFormat="1" applyFont="1" applyFill="1" applyBorder="1" applyAlignment="1">
      <alignment horizontal="right" vertical="center" shrinkToFit="1"/>
    </xf>
    <xf numFmtId="182" fontId="72" fillId="10" borderId="331" xfId="4" applyNumberFormat="1" applyFont="1" applyFill="1" applyBorder="1" applyAlignment="1" applyProtection="1">
      <alignment horizontal="center" vertical="center" shrinkToFit="1"/>
    </xf>
    <xf numFmtId="182" fontId="72" fillId="10" borderId="185" xfId="4" applyNumberFormat="1" applyFont="1" applyFill="1" applyBorder="1" applyAlignment="1" applyProtection="1">
      <alignment horizontal="center" vertical="center" shrinkToFit="1"/>
    </xf>
    <xf numFmtId="182" fontId="72" fillId="10" borderId="287" xfId="4" applyNumberFormat="1" applyFont="1" applyFill="1" applyBorder="1" applyAlignment="1" applyProtection="1">
      <alignment horizontal="center" vertical="center" shrinkToFit="1"/>
    </xf>
    <xf numFmtId="49" fontId="72" fillId="11" borderId="185" xfId="2" applyNumberFormat="1" applyFont="1" applyFill="1" applyBorder="1" applyAlignment="1" applyProtection="1">
      <alignment horizontal="left" vertical="center" shrinkToFit="1"/>
      <protection locked="0"/>
    </xf>
    <xf numFmtId="0" fontId="71" fillId="11" borderId="287" xfId="1" applyNumberFormat="1" applyFont="1" applyFill="1" applyBorder="1" applyAlignment="1">
      <alignment horizontal="right" vertical="center" shrinkToFit="1"/>
    </xf>
    <xf numFmtId="182" fontId="72" fillId="11" borderId="331" xfId="4" applyNumberFormat="1" applyFont="1" applyFill="1" applyBorder="1" applyAlignment="1" applyProtection="1">
      <alignment horizontal="center" vertical="center" shrinkToFit="1"/>
    </xf>
    <xf numFmtId="182" fontId="72" fillId="11" borderId="287" xfId="4" applyNumberFormat="1" applyFont="1" applyFill="1" applyBorder="1" applyAlignment="1" applyProtection="1">
      <alignment horizontal="center" vertical="center" shrinkToFit="1"/>
    </xf>
    <xf numFmtId="182" fontId="72" fillId="11" borderId="185" xfId="4" applyNumberFormat="1" applyFont="1" applyFill="1" applyBorder="1" applyAlignment="1" applyProtection="1">
      <alignment horizontal="center" vertical="center" shrinkToFit="1"/>
    </xf>
    <xf numFmtId="0" fontId="67" fillId="0" borderId="56" xfId="0" applyFont="1" applyBorder="1">
      <alignment vertical="center"/>
    </xf>
    <xf numFmtId="0" fontId="71" fillId="0" borderId="288" xfId="0" applyFont="1" applyBorder="1">
      <alignment vertical="center"/>
    </xf>
    <xf numFmtId="0" fontId="67" fillId="0" borderId="332" xfId="0" applyFont="1" applyBorder="1" applyAlignment="1">
      <alignment horizontal="right" vertical="center"/>
    </xf>
    <xf numFmtId="0" fontId="67" fillId="0" borderId="288" xfId="0" applyFont="1" applyBorder="1" applyAlignment="1">
      <alignment horizontal="right" vertical="center"/>
    </xf>
    <xf numFmtId="0" fontId="67" fillId="0" borderId="56" xfId="0" applyFont="1" applyBorder="1" applyAlignment="1">
      <alignment horizontal="right" vertical="center"/>
    </xf>
    <xf numFmtId="49" fontId="72" fillId="10" borderId="186" xfId="2" applyNumberFormat="1" applyFont="1" applyFill="1" applyBorder="1" applyAlignment="1" applyProtection="1">
      <alignment horizontal="left" vertical="center" shrinkToFit="1"/>
      <protection locked="0"/>
    </xf>
    <xf numFmtId="0" fontId="71" fillId="10" borderId="186" xfId="1" applyNumberFormat="1" applyFont="1" applyFill="1" applyBorder="1" applyAlignment="1">
      <alignment horizontal="right" vertical="center" shrinkToFit="1"/>
    </xf>
    <xf numFmtId="182" fontId="72" fillId="10" borderId="332" xfId="4" applyNumberFormat="1" applyFont="1" applyFill="1" applyBorder="1" applyAlignment="1" applyProtection="1">
      <alignment horizontal="center" vertical="center" shrinkToFit="1"/>
    </xf>
    <xf numFmtId="182" fontId="72" fillId="10" borderId="56" xfId="4" applyNumberFormat="1" applyFont="1" applyFill="1" applyBorder="1" applyAlignment="1" applyProtection="1">
      <alignment horizontal="center" vertical="center" shrinkToFit="1"/>
    </xf>
    <xf numFmtId="182" fontId="72" fillId="10" borderId="288" xfId="4" applyNumberFormat="1" applyFont="1" applyFill="1" applyBorder="1" applyAlignment="1" applyProtection="1">
      <alignment horizontal="center" vertical="center" shrinkToFit="1"/>
    </xf>
    <xf numFmtId="0" fontId="72" fillId="11" borderId="56" xfId="2" applyFont="1" applyFill="1" applyBorder="1" applyAlignment="1" applyProtection="1">
      <alignment horizontal="left" vertical="center" shrinkToFit="1"/>
      <protection locked="0"/>
    </xf>
    <xf numFmtId="0" fontId="71" fillId="11" borderId="288" xfId="1" applyNumberFormat="1" applyFont="1" applyFill="1" applyBorder="1" applyAlignment="1">
      <alignment horizontal="right" vertical="center" shrinkToFit="1"/>
    </xf>
    <xf numFmtId="182" fontId="72" fillId="11" borderId="332" xfId="4" applyNumberFormat="1" applyFont="1" applyFill="1" applyBorder="1" applyAlignment="1" applyProtection="1">
      <alignment horizontal="center" vertical="center" shrinkToFit="1"/>
    </xf>
    <xf numFmtId="182" fontId="72" fillId="11" borderId="288" xfId="4" applyNumberFormat="1" applyFont="1" applyFill="1" applyBorder="1" applyAlignment="1" applyProtection="1">
      <alignment horizontal="center" vertical="center" shrinkToFit="1"/>
    </xf>
    <xf numFmtId="182" fontId="72" fillId="11" borderId="56" xfId="4" applyNumberFormat="1" applyFont="1" applyFill="1" applyBorder="1" applyAlignment="1" applyProtection="1">
      <alignment horizontal="center" vertical="center" shrinkToFit="1"/>
    </xf>
    <xf numFmtId="0" fontId="72" fillId="11" borderId="298" xfId="2" applyFont="1" applyFill="1" applyBorder="1" applyAlignment="1" applyProtection="1">
      <alignment horizontal="left" vertical="center" shrinkToFit="1"/>
      <protection locked="0"/>
    </xf>
    <xf numFmtId="0" fontId="71" fillId="11" borderId="326" xfId="1" applyNumberFormat="1" applyFont="1" applyFill="1" applyBorder="1" applyAlignment="1">
      <alignment horizontal="right" vertical="center" shrinkToFit="1"/>
    </xf>
    <xf numFmtId="182" fontId="72" fillId="11" borderId="333" xfId="4" applyNumberFormat="1" applyFont="1" applyFill="1" applyBorder="1" applyAlignment="1" applyProtection="1">
      <alignment horizontal="center" vertical="center" shrinkToFit="1"/>
    </xf>
    <xf numFmtId="182" fontId="72" fillId="11" borderId="326" xfId="4" applyNumberFormat="1" applyFont="1" applyFill="1" applyBorder="1" applyAlignment="1" applyProtection="1">
      <alignment horizontal="center" vertical="center" shrinkToFit="1"/>
    </xf>
    <xf numFmtId="182" fontId="72" fillId="11" borderId="298" xfId="4" applyNumberFormat="1" applyFont="1" applyFill="1" applyBorder="1" applyAlignment="1" applyProtection="1">
      <alignment horizontal="center" vertical="center" shrinkToFit="1"/>
    </xf>
    <xf numFmtId="38" fontId="70" fillId="0" borderId="12" xfId="4" applyFont="1" applyFill="1" applyBorder="1" applyAlignment="1" applyProtection="1">
      <alignment horizontal="center" vertical="center" shrinkToFit="1"/>
      <protection locked="0"/>
    </xf>
    <xf numFmtId="38" fontId="70" fillId="0" borderId="70" xfId="4" applyFont="1" applyFill="1" applyBorder="1" applyAlignment="1" applyProtection="1">
      <alignment horizontal="center" vertical="center" shrinkToFit="1"/>
      <protection locked="0"/>
    </xf>
    <xf numFmtId="0" fontId="72" fillId="10" borderId="186" xfId="2" applyFont="1" applyFill="1" applyBorder="1" applyAlignment="1" applyProtection="1">
      <alignment horizontal="left" vertical="center" shrinkToFit="1"/>
      <protection locked="0"/>
    </xf>
    <xf numFmtId="38" fontId="72" fillId="10" borderId="186" xfId="4" applyFont="1" applyFill="1" applyBorder="1" applyAlignment="1" applyProtection="1">
      <alignment horizontal="left" vertical="center" shrinkToFit="1"/>
      <protection locked="0"/>
    </xf>
    <xf numFmtId="38" fontId="63" fillId="0" borderId="0" xfId="4" applyFont="1" applyFill="1" applyBorder="1" applyAlignment="1" applyProtection="1">
      <alignment horizontal="center" vertical="center" shrinkToFit="1"/>
      <protection locked="0"/>
    </xf>
    <xf numFmtId="0" fontId="64" fillId="0" borderId="0" xfId="0" applyFont="1" applyAlignment="1">
      <alignment horizontal="right" vertical="center"/>
    </xf>
    <xf numFmtId="0" fontId="72" fillId="10" borderId="299" xfId="2" applyFont="1" applyFill="1" applyBorder="1" applyAlignment="1" applyProtection="1">
      <alignment horizontal="left" vertical="center" shrinkToFit="1"/>
      <protection locked="0"/>
    </xf>
    <xf numFmtId="0" fontId="71" fillId="10" borderId="299" xfId="1" applyNumberFormat="1" applyFont="1" applyFill="1" applyBorder="1" applyAlignment="1">
      <alignment horizontal="right" vertical="center" shrinkToFit="1"/>
    </xf>
    <xf numFmtId="182" fontId="72" fillId="10" borderId="333" xfId="4" applyNumberFormat="1" applyFont="1" applyFill="1" applyBorder="1" applyAlignment="1" applyProtection="1">
      <alignment horizontal="center" vertical="center" shrinkToFit="1"/>
    </xf>
    <xf numFmtId="182" fontId="72" fillId="10" borderId="298" xfId="4" applyNumberFormat="1" applyFont="1" applyFill="1" applyBorder="1" applyAlignment="1" applyProtection="1">
      <alignment horizontal="center" vertical="center" shrinkToFit="1"/>
    </xf>
    <xf numFmtId="182" fontId="72" fillId="10" borderId="326" xfId="4" applyNumberFormat="1" applyFont="1" applyFill="1" applyBorder="1" applyAlignment="1" applyProtection="1">
      <alignment horizontal="center" vertical="center" shrinkToFit="1"/>
    </xf>
    <xf numFmtId="38" fontId="72" fillId="0" borderId="186" xfId="4" applyFont="1" applyFill="1" applyBorder="1" applyAlignment="1" applyProtection="1">
      <alignment horizontal="left" vertical="center" shrinkToFit="1"/>
      <protection locked="0"/>
    </xf>
    <xf numFmtId="0" fontId="71" fillId="0" borderId="186" xfId="1" applyNumberFormat="1" applyFont="1" applyFill="1" applyBorder="1" applyAlignment="1">
      <alignment horizontal="right" vertical="center" shrinkToFit="1"/>
    </xf>
    <xf numFmtId="0" fontId="72" fillId="0" borderId="332" xfId="4" applyNumberFormat="1" applyFont="1" applyFill="1" applyBorder="1" applyAlignment="1" applyProtection="1">
      <alignment horizontal="right" vertical="center" shrinkToFit="1"/>
    </xf>
    <xf numFmtId="0" fontId="72" fillId="0" borderId="56" xfId="4" applyNumberFormat="1" applyFont="1" applyFill="1" applyBorder="1" applyAlignment="1" applyProtection="1">
      <alignment horizontal="right" vertical="center" shrinkToFit="1"/>
    </xf>
    <xf numFmtId="0" fontId="72" fillId="0" borderId="288" xfId="4" applyNumberFormat="1" applyFont="1" applyFill="1" applyBorder="1" applyAlignment="1" applyProtection="1">
      <alignment horizontal="right" vertical="center" shrinkToFit="1"/>
    </xf>
    <xf numFmtId="0" fontId="67" fillId="0" borderId="0" xfId="0" applyFont="1" applyAlignment="1">
      <alignment horizontal="right" vertical="center"/>
    </xf>
    <xf numFmtId="182" fontId="72" fillId="0" borderId="332" xfId="4" applyNumberFormat="1" applyFont="1" applyFill="1" applyBorder="1" applyAlignment="1" applyProtection="1">
      <alignment horizontal="right" vertical="center" shrinkToFit="1"/>
    </xf>
    <xf numFmtId="182" fontId="72" fillId="0" borderId="56" xfId="4" applyNumberFormat="1" applyFont="1" applyFill="1" applyBorder="1" applyAlignment="1" applyProtection="1">
      <alignment horizontal="right" vertical="center" shrinkToFit="1"/>
    </xf>
    <xf numFmtId="182" fontId="72" fillId="0" borderId="288" xfId="4" applyNumberFormat="1" applyFont="1" applyFill="1" applyBorder="1" applyAlignment="1" applyProtection="1">
      <alignment horizontal="right" vertical="center" shrinkToFit="1"/>
    </xf>
    <xf numFmtId="0" fontId="67" fillId="0" borderId="298" xfId="0" applyFont="1" applyBorder="1">
      <alignment vertical="center"/>
    </xf>
    <xf numFmtId="0" fontId="71" fillId="0" borderId="326" xfId="0" applyFont="1" applyBorder="1">
      <alignment vertical="center"/>
    </xf>
    <xf numFmtId="0" fontId="67" fillId="0" borderId="333" xfId="0" applyFont="1" applyBorder="1" applyAlignment="1">
      <alignment horizontal="right" vertical="center"/>
    </xf>
    <xf numFmtId="0" fontId="67" fillId="0" borderId="326" xfId="0" applyFont="1" applyBorder="1" applyAlignment="1">
      <alignment horizontal="right" vertical="center"/>
    </xf>
    <xf numFmtId="0" fontId="67" fillId="0" borderId="298" xfId="0" applyFont="1" applyBorder="1" applyAlignment="1">
      <alignment horizontal="right" vertical="center"/>
    </xf>
    <xf numFmtId="0" fontId="67" fillId="0" borderId="70" xfId="0" applyFont="1" applyBorder="1">
      <alignment vertical="center"/>
    </xf>
    <xf numFmtId="0" fontId="71" fillId="0" borderId="334" xfId="0" applyFont="1" applyBorder="1">
      <alignment vertical="center"/>
    </xf>
    <xf numFmtId="0" fontId="67" fillId="0" borderId="12" xfId="0" applyFont="1" applyBorder="1" applyAlignment="1">
      <alignment horizontal="right" vertical="center"/>
    </xf>
    <xf numFmtId="0" fontId="0" fillId="0" borderId="70" xfId="0" applyBorder="1" applyAlignment="1" applyProtection="1">
      <alignment horizontal="center" vertical="center"/>
      <protection hidden="1"/>
    </xf>
    <xf numFmtId="0" fontId="0" fillId="0" borderId="70" xfId="0" applyBorder="1" applyAlignment="1">
      <alignment horizontal="center" vertical="center"/>
    </xf>
    <xf numFmtId="0" fontId="73" fillId="0" borderId="70" xfId="0" applyFont="1" applyBorder="1" applyAlignment="1" applyProtection="1">
      <alignment horizontal="center" vertical="center"/>
      <protection hidden="1"/>
    </xf>
    <xf numFmtId="0" fontId="73" fillId="0" borderId="70" xfId="0" applyFont="1" applyBorder="1" applyAlignment="1">
      <alignment horizontal="center" vertical="center"/>
    </xf>
    <xf numFmtId="0" fontId="73" fillId="0" borderId="0" xfId="0" applyFont="1" applyProtection="1">
      <alignment vertical="center"/>
      <protection hidden="1"/>
    </xf>
    <xf numFmtId="0" fontId="73" fillId="0" borderId="0" xfId="0" applyFont="1">
      <alignment vertical="center"/>
    </xf>
    <xf numFmtId="0" fontId="59" fillId="0" borderId="0" xfId="0" applyFont="1">
      <alignment vertical="center"/>
    </xf>
    <xf numFmtId="0" fontId="73" fillId="0" borderId="0" xfId="0" applyFont="1" applyAlignment="1" applyProtection="1">
      <alignment horizontal="center" vertical="center"/>
      <protection hidden="1"/>
    </xf>
    <xf numFmtId="0" fontId="73" fillId="0" borderId="0" xfId="0" applyFont="1" applyAlignment="1">
      <alignment horizontal="center" vertical="center"/>
    </xf>
    <xf numFmtId="0" fontId="73" fillId="0" borderId="0" xfId="0" applyFont="1" applyAlignment="1" applyProtection="1">
      <alignment horizontal="center" vertical="center"/>
      <protection locked="0" hidden="1"/>
    </xf>
    <xf numFmtId="0" fontId="59" fillId="0" borderId="0" xfId="0" applyFont="1" applyAlignment="1">
      <alignment horizontal="center" vertical="center"/>
    </xf>
    <xf numFmtId="0" fontId="13" fillId="0" borderId="70"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38" fontId="73" fillId="12" borderId="70" xfId="1" applyFont="1" applyFill="1" applyBorder="1" applyAlignment="1" applyProtection="1">
      <alignment horizontal="center" vertical="center" shrinkToFit="1"/>
      <protection hidden="1"/>
    </xf>
    <xf numFmtId="0" fontId="73" fillId="12" borderId="70" xfId="1" applyNumberFormat="1" applyFont="1" applyFill="1" applyBorder="1" applyAlignment="1" applyProtection="1">
      <alignment horizontal="center" vertical="center" shrinkToFit="1"/>
      <protection hidden="1"/>
    </xf>
    <xf numFmtId="0" fontId="2" fillId="12" borderId="70" xfId="0" applyFont="1" applyFill="1" applyBorder="1" applyAlignment="1" applyProtection="1">
      <alignment horizontal="center" vertical="center" shrinkToFit="1"/>
      <protection hidden="1"/>
    </xf>
    <xf numFmtId="38" fontId="73" fillId="0" borderId="70" xfId="1" applyFont="1" applyFill="1" applyBorder="1" applyAlignment="1" applyProtection="1">
      <alignment horizontal="center" vertical="center"/>
      <protection hidden="1"/>
    </xf>
    <xf numFmtId="0" fontId="73" fillId="12" borderId="70" xfId="0" applyFont="1" applyFill="1" applyBorder="1" applyAlignment="1" applyProtection="1">
      <alignment horizontal="center" vertical="center"/>
      <protection hidden="1"/>
    </xf>
    <xf numFmtId="38" fontId="2" fillId="0" borderId="70" xfId="1" applyFont="1" applyFill="1" applyBorder="1" applyAlignment="1" applyProtection="1">
      <alignment horizontal="center" vertical="center" shrinkToFit="1"/>
      <protection hidden="1"/>
    </xf>
    <xf numFmtId="0" fontId="0" fillId="0" borderId="71" xfId="0" applyBorder="1" applyAlignment="1" applyProtection="1">
      <alignment horizontal="center" vertical="center"/>
      <protection hidden="1"/>
    </xf>
    <xf numFmtId="38" fontId="17" fillId="13" borderId="220" xfId="1" applyFont="1" applyFill="1" applyBorder="1" applyAlignment="1">
      <alignment horizontal="right" vertical="center"/>
    </xf>
    <xf numFmtId="38" fontId="17" fillId="13" borderId="241" xfId="1" applyFont="1" applyFill="1" applyBorder="1" applyAlignment="1">
      <alignment horizontal="right" vertical="center"/>
    </xf>
    <xf numFmtId="38" fontId="17" fillId="13" borderId="248" xfId="1" applyFont="1" applyFill="1" applyBorder="1" applyAlignment="1">
      <alignment horizontal="right" vertical="center"/>
    </xf>
    <xf numFmtId="38" fontId="17" fillId="13" borderId="249" xfId="1" applyFont="1" applyFill="1" applyBorder="1" applyAlignment="1">
      <alignment horizontal="right" vertical="center"/>
    </xf>
    <xf numFmtId="38" fontId="17" fillId="13" borderId="147" xfId="1" applyFont="1" applyFill="1" applyBorder="1" applyAlignment="1">
      <alignment horizontal="right" vertical="center"/>
    </xf>
    <xf numFmtId="38" fontId="17" fillId="13" borderId="144" xfId="1" applyFont="1" applyFill="1" applyBorder="1" applyAlignment="1">
      <alignment horizontal="right" vertical="center"/>
    </xf>
    <xf numFmtId="38" fontId="58" fillId="13" borderId="76" xfId="1" applyFont="1" applyFill="1" applyBorder="1" applyAlignment="1" applyProtection="1">
      <alignment vertical="center"/>
      <protection hidden="1"/>
    </xf>
    <xf numFmtId="38" fontId="58" fillId="13" borderId="78" xfId="1" applyFont="1" applyFill="1" applyBorder="1" applyAlignment="1" applyProtection="1">
      <alignment vertical="center"/>
      <protection hidden="1"/>
    </xf>
    <xf numFmtId="6" fontId="17" fillId="13" borderId="8" xfId="8" applyFont="1" applyFill="1" applyBorder="1" applyAlignment="1" applyProtection="1">
      <alignment horizontal="center" vertical="center" shrinkToFit="1"/>
      <protection hidden="1"/>
    </xf>
    <xf numFmtId="0" fontId="17" fillId="13" borderId="50" xfId="0" applyFont="1" applyFill="1" applyBorder="1" applyAlignment="1" applyProtection="1">
      <alignment horizontal="center" vertical="center" shrinkToFit="1"/>
      <protection hidden="1"/>
    </xf>
    <xf numFmtId="0" fontId="17" fillId="13" borderId="15" xfId="0" applyFont="1" applyFill="1" applyBorder="1" applyAlignment="1" applyProtection="1">
      <alignment horizontal="center" vertical="center"/>
      <protection hidden="1"/>
    </xf>
    <xf numFmtId="0" fontId="17" fillId="13" borderId="72" xfId="0" applyFont="1" applyFill="1" applyBorder="1" applyAlignment="1" applyProtection="1">
      <alignment horizontal="center" vertical="center"/>
      <protection hidden="1"/>
    </xf>
    <xf numFmtId="38" fontId="17" fillId="13" borderId="253" xfId="1" applyFont="1" applyFill="1" applyBorder="1" applyAlignment="1">
      <alignment horizontal="right" vertical="center"/>
    </xf>
    <xf numFmtId="38" fontId="17" fillId="13" borderId="254" xfId="1" applyFont="1" applyFill="1" applyBorder="1" applyAlignment="1">
      <alignment horizontal="right" vertical="center"/>
    </xf>
    <xf numFmtId="38" fontId="58" fillId="13" borderId="76" xfId="1" applyFont="1" applyFill="1" applyBorder="1" applyAlignment="1">
      <alignment vertical="center"/>
    </xf>
    <xf numFmtId="38" fontId="58" fillId="13" borderId="78" xfId="1" applyFont="1" applyFill="1" applyBorder="1" applyAlignment="1">
      <alignment vertical="center"/>
    </xf>
    <xf numFmtId="38" fontId="17" fillId="13" borderId="147" xfId="1" applyFont="1" applyFill="1" applyBorder="1" applyAlignment="1">
      <alignment horizontal="right" vertical="center" shrinkToFit="1"/>
    </xf>
    <xf numFmtId="38" fontId="17" fillId="13" borderId="144" xfId="1" applyFont="1" applyFill="1" applyBorder="1" applyAlignment="1">
      <alignment horizontal="right" vertical="center" shrinkToFit="1"/>
    </xf>
    <xf numFmtId="38" fontId="58" fillId="13" borderId="76" xfId="1" applyFont="1" applyFill="1" applyBorder="1" applyAlignment="1" applyProtection="1">
      <alignment horizontal="right" vertical="center"/>
      <protection hidden="1"/>
    </xf>
    <xf numFmtId="38" fontId="58" fillId="13" borderId="78" xfId="1" applyFont="1" applyFill="1" applyBorder="1" applyAlignment="1" applyProtection="1">
      <alignment horizontal="right" vertical="center"/>
      <protection hidden="1"/>
    </xf>
    <xf numFmtId="38" fontId="58" fillId="13" borderId="76" xfId="1" applyFont="1" applyFill="1" applyBorder="1" applyAlignment="1" applyProtection="1">
      <alignment vertical="center"/>
    </xf>
    <xf numFmtId="38" fontId="58" fillId="13" borderId="78" xfId="1" applyFont="1" applyFill="1" applyBorder="1" applyAlignment="1" applyProtection="1">
      <alignment vertical="center"/>
    </xf>
    <xf numFmtId="38" fontId="17" fillId="13" borderId="8" xfId="1" applyFont="1" applyFill="1" applyBorder="1" applyAlignment="1" applyProtection="1">
      <alignment horizontal="center" vertical="center" shrinkToFit="1"/>
      <protection hidden="1"/>
    </xf>
    <xf numFmtId="38" fontId="17" fillId="13" borderId="50" xfId="1" applyFont="1" applyFill="1" applyBorder="1" applyAlignment="1" applyProtection="1">
      <alignment horizontal="center" vertical="center" shrinkToFit="1"/>
      <protection hidden="1"/>
    </xf>
    <xf numFmtId="38" fontId="17" fillId="13" borderId="15" xfId="1" applyFont="1" applyFill="1" applyBorder="1" applyAlignment="1" applyProtection="1">
      <alignment horizontal="center" vertical="center"/>
      <protection hidden="1"/>
    </xf>
    <xf numFmtId="38" fontId="17" fillId="13" borderId="72" xfId="1" applyFont="1" applyFill="1" applyBorder="1" applyAlignment="1" applyProtection="1">
      <alignment horizontal="center" vertical="center"/>
      <protection hidden="1"/>
    </xf>
    <xf numFmtId="38" fontId="17" fillId="13" borderId="217" xfId="1" applyFont="1" applyFill="1" applyBorder="1" applyAlignment="1">
      <alignment horizontal="right" vertical="center"/>
    </xf>
    <xf numFmtId="38" fontId="17" fillId="13" borderId="239" xfId="1" applyFont="1" applyFill="1" applyBorder="1" applyAlignment="1">
      <alignment horizontal="right" vertical="center"/>
    </xf>
    <xf numFmtId="38" fontId="17" fillId="13" borderId="223" xfId="1" applyFont="1" applyFill="1" applyBorder="1" applyAlignment="1">
      <alignment horizontal="right" vertical="center"/>
    </xf>
    <xf numFmtId="38" fontId="17" fillId="13" borderId="243" xfId="1" applyFont="1" applyFill="1" applyBorder="1" applyAlignment="1">
      <alignment horizontal="right" vertical="center"/>
    </xf>
    <xf numFmtId="38" fontId="18" fillId="13" borderId="110" xfId="1" applyFont="1" applyFill="1" applyBorder="1" applyAlignment="1">
      <alignment horizontal="right" vertical="center"/>
    </xf>
    <xf numFmtId="38" fontId="18" fillId="13" borderId="124" xfId="1" applyFont="1" applyFill="1" applyBorder="1" applyAlignment="1">
      <alignment horizontal="right" vertical="center"/>
    </xf>
    <xf numFmtId="38" fontId="17" fillId="13" borderId="253" xfId="1" applyFont="1" applyFill="1" applyBorder="1" applyAlignment="1">
      <alignment vertical="center"/>
    </xf>
    <xf numFmtId="38" fontId="17" fillId="13" borderId="254" xfId="1" applyFont="1" applyFill="1" applyBorder="1" applyAlignment="1">
      <alignment vertical="center"/>
    </xf>
    <xf numFmtId="38" fontId="17" fillId="13" borderId="220" xfId="1" applyFont="1" applyFill="1" applyBorder="1" applyAlignment="1">
      <alignment vertical="center"/>
    </xf>
    <xf numFmtId="38" fontId="17" fillId="13" borderId="241" xfId="1" applyFont="1" applyFill="1" applyBorder="1" applyAlignment="1">
      <alignment vertical="center"/>
    </xf>
    <xf numFmtId="38" fontId="17" fillId="13" borderId="248" xfId="1" applyFont="1" applyFill="1" applyBorder="1" applyAlignment="1">
      <alignment vertical="center"/>
    </xf>
    <xf numFmtId="38" fontId="17" fillId="13" borderId="249" xfId="1" applyFont="1" applyFill="1" applyBorder="1" applyAlignment="1">
      <alignment vertical="center"/>
    </xf>
    <xf numFmtId="38" fontId="17" fillId="13" borderId="147" xfId="1" applyFont="1" applyFill="1" applyBorder="1" applyAlignment="1">
      <alignment vertical="center"/>
    </xf>
    <xf numFmtId="38" fontId="17" fillId="13" borderId="144" xfId="1" applyFont="1" applyFill="1" applyBorder="1" applyAlignment="1">
      <alignment vertical="center"/>
    </xf>
    <xf numFmtId="0" fontId="68" fillId="0" borderId="330" xfId="0" applyFont="1" applyBorder="1" applyAlignment="1">
      <alignment horizontal="center" vertical="center" shrinkToFit="1"/>
    </xf>
    <xf numFmtId="0" fontId="68" fillId="0" borderId="2" xfId="0" applyFont="1" applyBorder="1" applyAlignment="1">
      <alignment horizontal="center" vertical="center" shrinkToFit="1"/>
    </xf>
    <xf numFmtId="0" fontId="68" fillId="0" borderId="0" xfId="0" applyFont="1" applyAlignment="1">
      <alignment horizontal="center" vertical="center"/>
    </xf>
    <xf numFmtId="0" fontId="68" fillId="0" borderId="45" xfId="0" applyFont="1" applyBorder="1" applyAlignment="1">
      <alignment horizontal="center" vertical="center"/>
    </xf>
    <xf numFmtId="38" fontId="70" fillId="0" borderId="10" xfId="4" applyFont="1" applyFill="1" applyBorder="1" applyAlignment="1" applyProtection="1">
      <alignment horizontal="center" vertical="top" shrinkToFit="1"/>
    </xf>
    <xf numFmtId="0" fontId="69" fillId="0" borderId="10" xfId="1" applyNumberFormat="1" applyFont="1" applyFill="1" applyBorder="1" applyAlignment="1">
      <alignment horizontal="center" vertical="top" shrinkToFit="1"/>
    </xf>
    <xf numFmtId="0" fontId="72" fillId="0" borderId="0" xfId="2" applyFont="1"/>
    <xf numFmtId="176" fontId="74" fillId="0" borderId="0" xfId="2" applyNumberFormat="1" applyFont="1" applyAlignment="1">
      <alignment horizontal="center" vertical="center"/>
    </xf>
    <xf numFmtId="0" fontId="75" fillId="0" borderId="0" xfId="2" applyFont="1" applyAlignment="1">
      <alignment horizontal="right" vertical="center"/>
    </xf>
    <xf numFmtId="0" fontId="72" fillId="0" borderId="0" xfId="2" applyFont="1" applyAlignment="1">
      <alignment horizontal="center" vertical="center"/>
    </xf>
    <xf numFmtId="0" fontId="63" fillId="0" borderId="0" xfId="2" applyFont="1" applyAlignment="1">
      <alignment horizontal="left" indent="1"/>
    </xf>
    <xf numFmtId="176" fontId="63" fillId="0" borderId="0" xfId="2" applyNumberFormat="1" applyFont="1"/>
    <xf numFmtId="176" fontId="76" fillId="0" borderId="0" xfId="2" applyNumberFormat="1" applyFont="1"/>
    <xf numFmtId="0" fontId="72" fillId="0" borderId="0" xfId="2" applyFont="1" applyAlignment="1">
      <alignment horizontal="left" vertical="center"/>
    </xf>
    <xf numFmtId="176" fontId="74" fillId="0" borderId="0" xfId="2" applyNumberFormat="1" applyFont="1" applyAlignment="1">
      <alignment vertical="center"/>
    </xf>
    <xf numFmtId="176" fontId="79" fillId="0" borderId="0" xfId="2" applyNumberFormat="1" applyFont="1" applyAlignment="1">
      <alignment horizontal="left" indent="2"/>
    </xf>
    <xf numFmtId="0" fontId="80" fillId="0" borderId="0" xfId="2" applyFont="1"/>
    <xf numFmtId="0" fontId="72" fillId="0" borderId="0" xfId="2" applyFont="1" applyAlignment="1">
      <alignment horizontal="left" indent="2"/>
    </xf>
    <xf numFmtId="0" fontId="63" fillId="0" borderId="0" xfId="2" applyFont="1" applyAlignment="1">
      <alignment horizontal="left" indent="2"/>
    </xf>
    <xf numFmtId="0" fontId="63" fillId="0" borderId="0" xfId="2" applyFont="1"/>
    <xf numFmtId="176" fontId="63" fillId="0" borderId="2" xfId="2" applyNumberFormat="1" applyFont="1" applyBorder="1"/>
    <xf numFmtId="0" fontId="81" fillId="0" borderId="2" xfId="3" applyFont="1" applyBorder="1" applyAlignment="1" applyProtection="1">
      <alignment horizontal="left"/>
    </xf>
    <xf numFmtId="0" fontId="72" fillId="0" borderId="2" xfId="2" applyFont="1" applyBorder="1"/>
    <xf numFmtId="176" fontId="76" fillId="0" borderId="2" xfId="2" applyNumberFormat="1" applyFont="1" applyBorder="1"/>
    <xf numFmtId="0" fontId="63" fillId="0" borderId="2" xfId="2" applyFont="1" applyBorder="1" applyAlignment="1">
      <alignment horizontal="left" indent="2"/>
    </xf>
    <xf numFmtId="0" fontId="63" fillId="0" borderId="2" xfId="2" applyFont="1" applyBorder="1"/>
    <xf numFmtId="0" fontId="63" fillId="0" borderId="32" xfId="2" applyFont="1" applyBorder="1" applyAlignment="1">
      <alignment horizontal="left" indent="1"/>
    </xf>
    <xf numFmtId="0" fontId="72" fillId="0" borderId="1" xfId="2" applyFont="1" applyBorder="1"/>
    <xf numFmtId="0" fontId="63" fillId="0" borderId="1" xfId="2" applyFont="1" applyBorder="1" applyAlignment="1">
      <alignment horizontal="left"/>
    </xf>
    <xf numFmtId="0" fontId="63" fillId="0" borderId="1" xfId="2" applyFont="1" applyBorder="1" applyAlignment="1">
      <alignment horizontal="left" indent="2"/>
    </xf>
    <xf numFmtId="0" fontId="63" fillId="0" borderId="1" xfId="2" applyFont="1" applyBorder="1"/>
    <xf numFmtId="0" fontId="72" fillId="0" borderId="33" xfId="2" applyFont="1" applyBorder="1"/>
    <xf numFmtId="0" fontId="63" fillId="0" borderId="45" xfId="2" applyFont="1" applyBorder="1" applyAlignment="1">
      <alignment horizontal="left" indent="1"/>
    </xf>
    <xf numFmtId="0" fontId="72" fillId="0" borderId="44" xfId="2" applyFont="1" applyBorder="1"/>
    <xf numFmtId="0" fontId="61" fillId="0" borderId="0" xfId="2" applyFont="1" applyAlignment="1">
      <alignment horizontal="center"/>
    </xf>
    <xf numFmtId="0" fontId="65" fillId="0" borderId="0" xfId="2" applyFont="1"/>
    <xf numFmtId="0" fontId="63" fillId="0" borderId="0" xfId="2" applyFont="1" applyAlignment="1">
      <alignment horizontal="left" vertical="center" indent="2"/>
    </xf>
    <xf numFmtId="0" fontId="81" fillId="0" borderId="0" xfId="3" applyFont="1" applyBorder="1" applyAlignment="1" applyProtection="1"/>
    <xf numFmtId="176" fontId="63" fillId="0" borderId="0" xfId="2" applyNumberFormat="1" applyFont="1" applyAlignment="1">
      <alignment horizontal="center"/>
    </xf>
    <xf numFmtId="0" fontId="63" fillId="0" borderId="0" xfId="2" applyFont="1" applyAlignment="1">
      <alignment horizontal="left"/>
    </xf>
    <xf numFmtId="0" fontId="72" fillId="0" borderId="74" xfId="2" applyFont="1" applyBorder="1"/>
    <xf numFmtId="0" fontId="61" fillId="0" borderId="2" xfId="2" applyFont="1" applyBorder="1" applyAlignment="1">
      <alignment horizontal="center"/>
    </xf>
    <xf numFmtId="0" fontId="65" fillId="0" borderId="2" xfId="2" applyFont="1" applyBorder="1"/>
    <xf numFmtId="0" fontId="72" fillId="0" borderId="73" xfId="2" applyFont="1" applyBorder="1"/>
    <xf numFmtId="0" fontId="78" fillId="0" borderId="0" xfId="2" applyFont="1" applyAlignment="1">
      <alignment vertical="distributed" wrapText="1"/>
    </xf>
    <xf numFmtId="38" fontId="28" fillId="0" borderId="0" xfId="1" applyFont="1" applyBorder="1" applyAlignment="1" applyProtection="1">
      <alignment vertical="center" shrinkToFit="1"/>
      <protection hidden="1"/>
    </xf>
    <xf numFmtId="0" fontId="64" fillId="0" borderId="0" xfId="0" applyFont="1" applyProtection="1">
      <alignment vertical="center"/>
      <protection hidden="1"/>
    </xf>
    <xf numFmtId="0" fontId="84" fillId="0" borderId="146" xfId="0" applyFont="1" applyBorder="1" applyAlignment="1" applyProtection="1">
      <alignment horizontal="center" vertical="center"/>
      <protection hidden="1"/>
    </xf>
    <xf numFmtId="38" fontId="84" fillId="0" borderId="124" xfId="1" applyFont="1" applyBorder="1" applyAlignment="1" applyProtection="1">
      <alignment horizontal="center" vertical="center" shrinkToFit="1"/>
      <protection hidden="1"/>
    </xf>
    <xf numFmtId="38" fontId="84" fillId="0" borderId="42" xfId="1" applyFont="1" applyBorder="1" applyAlignment="1" applyProtection="1">
      <alignment horizontal="center" vertical="center" shrinkToFit="1"/>
      <protection hidden="1"/>
    </xf>
    <xf numFmtId="38" fontId="84" fillId="0" borderId="110" xfId="1" applyFont="1" applyBorder="1" applyAlignment="1" applyProtection="1">
      <alignment horizontal="center" vertical="center" shrinkToFit="1"/>
      <protection hidden="1"/>
    </xf>
    <xf numFmtId="38" fontId="85" fillId="0" borderId="25" xfId="4" applyFont="1" applyFill="1" applyBorder="1" applyAlignment="1" applyProtection="1">
      <alignment horizontal="center" vertical="center"/>
      <protection hidden="1"/>
    </xf>
    <xf numFmtId="38" fontId="85" fillId="0" borderId="110" xfId="4" applyFont="1" applyFill="1" applyBorder="1" applyAlignment="1" applyProtection="1">
      <alignment horizontal="center" vertical="center"/>
      <protection hidden="1"/>
    </xf>
    <xf numFmtId="38" fontId="85" fillId="0" borderId="42" xfId="4" applyFont="1" applyFill="1" applyBorder="1" applyAlignment="1" applyProtection="1">
      <alignment horizontal="center" vertical="center"/>
      <protection hidden="1"/>
    </xf>
    <xf numFmtId="38" fontId="85" fillId="0" borderId="22" xfId="4" applyFont="1" applyFill="1" applyBorder="1" applyAlignment="1" applyProtection="1">
      <alignment horizontal="center" vertical="center"/>
      <protection hidden="1"/>
    </xf>
    <xf numFmtId="38" fontId="85" fillId="0" borderId="34" xfId="4" applyFont="1" applyFill="1" applyBorder="1" applyAlignment="1" applyProtection="1">
      <alignment horizontal="center" vertical="center"/>
      <protection hidden="1"/>
    </xf>
    <xf numFmtId="38" fontId="85" fillId="7" borderId="54" xfId="4" applyFont="1" applyFill="1" applyBorder="1" applyAlignment="1" applyProtection="1">
      <alignment horizontal="left" vertical="center" shrinkToFit="1"/>
      <protection hidden="1"/>
    </xf>
    <xf numFmtId="38" fontId="84" fillId="7" borderId="53" xfId="1" applyFont="1" applyFill="1" applyBorder="1" applyAlignment="1" applyProtection="1">
      <alignment vertical="center" shrinkToFit="1"/>
      <protection hidden="1"/>
    </xf>
    <xf numFmtId="38" fontId="84" fillId="7" borderId="52" xfId="1" applyFont="1" applyFill="1" applyBorder="1" applyAlignment="1" applyProtection="1">
      <alignment vertical="center" shrinkToFit="1"/>
      <protection hidden="1"/>
    </xf>
    <xf numFmtId="38" fontId="84" fillId="7" borderId="54" xfId="1" applyFont="1" applyFill="1" applyBorder="1" applyAlignment="1" applyProtection="1">
      <alignment vertical="center" shrinkToFit="1"/>
      <protection hidden="1"/>
    </xf>
    <xf numFmtId="0" fontId="85" fillId="7" borderId="184" xfId="0" applyFont="1" applyFill="1" applyBorder="1" applyProtection="1">
      <alignment vertical="center"/>
      <protection hidden="1"/>
    </xf>
    <xf numFmtId="0" fontId="85" fillId="7" borderId="185" xfId="0" applyFont="1" applyFill="1" applyBorder="1" applyProtection="1">
      <alignment vertical="center"/>
      <protection hidden="1"/>
    </xf>
    <xf numFmtId="0" fontId="85" fillId="7" borderId="188" xfId="0" applyFont="1" applyFill="1" applyBorder="1" applyProtection="1">
      <alignment vertical="center"/>
      <protection hidden="1"/>
    </xf>
    <xf numFmtId="0" fontId="84" fillId="7" borderId="189" xfId="0" applyFont="1" applyFill="1" applyBorder="1" applyProtection="1">
      <alignment vertical="center"/>
      <protection hidden="1"/>
    </xf>
    <xf numFmtId="38" fontId="85" fillId="3" borderId="58" xfId="4" applyFont="1" applyFill="1" applyBorder="1" applyAlignment="1" applyProtection="1">
      <alignment horizontal="left" vertical="center" shrinkToFit="1"/>
      <protection hidden="1"/>
    </xf>
    <xf numFmtId="38" fontId="84" fillId="3" borderId="57" xfId="1" applyFont="1" applyFill="1" applyBorder="1" applyAlignment="1" applyProtection="1">
      <alignment vertical="center" shrinkToFit="1"/>
      <protection hidden="1"/>
    </xf>
    <xf numFmtId="38" fontId="84" fillId="3" borderId="56" xfId="1" applyFont="1" applyFill="1" applyBorder="1" applyAlignment="1" applyProtection="1">
      <alignment vertical="center" shrinkToFit="1"/>
      <protection hidden="1"/>
    </xf>
    <xf numFmtId="38" fontId="84" fillId="3" borderId="58" xfId="1" applyFont="1" applyFill="1" applyBorder="1" applyAlignment="1" applyProtection="1">
      <alignment vertical="center" shrinkToFit="1"/>
      <protection hidden="1"/>
    </xf>
    <xf numFmtId="0" fontId="85" fillId="0" borderId="57" xfId="0" applyFont="1" applyBorder="1" applyProtection="1">
      <alignment vertical="center"/>
      <protection hidden="1"/>
    </xf>
    <xf numFmtId="0" fontId="85" fillId="0" borderId="56" xfId="0" applyFont="1" applyBorder="1" applyProtection="1">
      <alignment vertical="center"/>
      <protection hidden="1"/>
    </xf>
    <xf numFmtId="0" fontId="85" fillId="0" borderId="186" xfId="0" applyFont="1" applyBorder="1" applyProtection="1">
      <alignment vertical="center"/>
      <protection hidden="1"/>
    </xf>
    <xf numFmtId="0" fontId="84" fillId="0" borderId="55" xfId="0" applyFont="1" applyBorder="1" applyProtection="1">
      <alignment vertical="center"/>
      <protection hidden="1"/>
    </xf>
    <xf numFmtId="38" fontId="85" fillId="7" borderId="58" xfId="4" applyFont="1" applyFill="1" applyBorder="1" applyAlignment="1" applyProtection="1">
      <alignment horizontal="left" vertical="center" shrinkToFit="1"/>
      <protection hidden="1"/>
    </xf>
    <xf numFmtId="38" fontId="84" fillId="7" borderId="57" xfId="1" applyFont="1" applyFill="1" applyBorder="1" applyAlignment="1" applyProtection="1">
      <alignment vertical="center" shrinkToFit="1"/>
      <protection hidden="1"/>
    </xf>
    <xf numFmtId="38" fontId="84" fillId="7" borderId="56" xfId="1" applyFont="1" applyFill="1" applyBorder="1" applyAlignment="1" applyProtection="1">
      <alignment vertical="center" shrinkToFit="1"/>
      <protection hidden="1"/>
    </xf>
    <xf numFmtId="38" fontId="84" fillId="7" borderId="58" xfId="1" applyFont="1" applyFill="1" applyBorder="1" applyAlignment="1" applyProtection="1">
      <alignment vertical="center" shrinkToFit="1"/>
      <protection hidden="1"/>
    </xf>
    <xf numFmtId="0" fontId="85" fillId="7" borderId="57" xfId="0" applyFont="1" applyFill="1" applyBorder="1" applyProtection="1">
      <alignment vertical="center"/>
      <protection hidden="1"/>
    </xf>
    <xf numFmtId="0" fontId="85" fillId="7" borderId="56" xfId="0" applyFont="1" applyFill="1" applyBorder="1" applyProtection="1">
      <alignment vertical="center"/>
      <protection hidden="1"/>
    </xf>
    <xf numFmtId="0" fontId="85" fillId="7" borderId="186" xfId="0" applyFont="1" applyFill="1" applyBorder="1" applyProtection="1">
      <alignment vertical="center"/>
      <protection hidden="1"/>
    </xf>
    <xf numFmtId="0" fontId="84" fillId="7" borderId="55" xfId="0" applyFont="1" applyFill="1" applyBorder="1" applyProtection="1">
      <alignment vertical="center"/>
      <protection hidden="1"/>
    </xf>
    <xf numFmtId="38" fontId="85" fillId="3" borderId="63" xfId="4" applyFont="1" applyFill="1" applyBorder="1" applyAlignment="1" applyProtection="1">
      <alignment horizontal="left" vertical="center" shrinkToFit="1"/>
      <protection hidden="1"/>
    </xf>
    <xf numFmtId="38" fontId="84" fillId="3" borderId="61" xfId="1" applyFont="1" applyFill="1" applyBorder="1" applyAlignment="1" applyProtection="1">
      <alignment vertical="center" shrinkToFit="1"/>
      <protection hidden="1"/>
    </xf>
    <xf numFmtId="38" fontId="84" fillId="3" borderId="63" xfId="1" applyFont="1" applyFill="1" applyBorder="1" applyAlignment="1" applyProtection="1">
      <alignment vertical="center" shrinkToFit="1"/>
      <protection hidden="1"/>
    </xf>
    <xf numFmtId="38" fontId="84" fillId="3" borderId="62" xfId="1" applyFont="1" applyFill="1" applyBorder="1" applyAlignment="1" applyProtection="1">
      <alignment vertical="center" shrinkToFit="1"/>
      <protection hidden="1"/>
    </xf>
    <xf numFmtId="0" fontId="85" fillId="0" borderId="62" xfId="0" applyFont="1" applyBorder="1" applyProtection="1">
      <alignment vertical="center"/>
      <protection hidden="1"/>
    </xf>
    <xf numFmtId="0" fontId="85" fillId="0" borderId="61" xfId="0" applyFont="1" applyBorder="1" applyProtection="1">
      <alignment vertical="center"/>
      <protection hidden="1"/>
    </xf>
    <xf numFmtId="0" fontId="85" fillId="0" borderId="149" xfId="0" applyFont="1" applyBorder="1" applyProtection="1">
      <alignment vertical="center"/>
      <protection hidden="1"/>
    </xf>
    <xf numFmtId="0" fontId="84" fillId="0" borderId="60" xfId="0" applyFont="1" applyBorder="1" applyProtection="1">
      <alignment vertical="center"/>
      <protection hidden="1"/>
    </xf>
    <xf numFmtId="38" fontId="85" fillId="7" borderId="54" xfId="4" applyFont="1" applyFill="1" applyBorder="1" applyAlignment="1" applyProtection="1">
      <alignment vertical="center" shrinkToFit="1"/>
      <protection hidden="1"/>
    </xf>
    <xf numFmtId="0" fontId="85" fillId="7" borderId="53" xfId="0" applyFont="1" applyFill="1" applyBorder="1" applyProtection="1">
      <alignment vertical="center"/>
      <protection hidden="1"/>
    </xf>
    <xf numFmtId="0" fontId="85" fillId="7" borderId="52" xfId="0" applyFont="1" applyFill="1" applyBorder="1" applyProtection="1">
      <alignment vertical="center"/>
      <protection hidden="1"/>
    </xf>
    <xf numFmtId="0" fontId="85" fillId="7" borderId="148" xfId="0" applyFont="1" applyFill="1" applyBorder="1" applyProtection="1">
      <alignment vertical="center"/>
      <protection hidden="1"/>
    </xf>
    <xf numFmtId="0" fontId="84" fillId="7" borderId="51" xfId="0" applyFont="1" applyFill="1" applyBorder="1" applyProtection="1">
      <alignment vertical="center"/>
      <protection hidden="1"/>
    </xf>
    <xf numFmtId="38" fontId="85" fillId="3" borderId="58" xfId="4" applyFont="1" applyFill="1" applyBorder="1" applyAlignment="1" applyProtection="1">
      <alignment vertical="center" shrinkToFit="1"/>
      <protection hidden="1"/>
    </xf>
    <xf numFmtId="38" fontId="85" fillId="7" borderId="58" xfId="4" applyFont="1" applyFill="1" applyBorder="1" applyAlignment="1" applyProtection="1">
      <alignment vertical="center" shrinkToFit="1"/>
      <protection hidden="1"/>
    </xf>
    <xf numFmtId="38" fontId="85" fillId="7" borderId="69" xfId="4" applyFont="1" applyFill="1" applyBorder="1" applyAlignment="1" applyProtection="1">
      <alignment vertical="center" shrinkToFit="1"/>
      <protection hidden="1"/>
    </xf>
    <xf numFmtId="38" fontId="84" fillId="7" borderId="68" xfId="1" applyFont="1" applyFill="1" applyBorder="1" applyAlignment="1" applyProtection="1">
      <alignment vertical="center" shrinkToFit="1"/>
      <protection hidden="1"/>
    </xf>
    <xf numFmtId="38" fontId="84" fillId="7" borderId="67" xfId="1" applyFont="1" applyFill="1" applyBorder="1" applyAlignment="1" applyProtection="1">
      <alignment vertical="center" shrinkToFit="1"/>
      <protection hidden="1"/>
    </xf>
    <xf numFmtId="38" fontId="84" fillId="7" borderId="69" xfId="1" applyFont="1" applyFill="1" applyBorder="1" applyAlignment="1" applyProtection="1">
      <alignment vertical="center" shrinkToFit="1"/>
      <protection hidden="1"/>
    </xf>
    <xf numFmtId="0" fontId="85" fillId="7" borderId="68" xfId="0" applyFont="1" applyFill="1" applyBorder="1" applyProtection="1">
      <alignment vertical="center"/>
      <protection hidden="1"/>
    </xf>
    <xf numFmtId="0" fontId="85" fillId="7" borderId="67" xfId="0" applyFont="1" applyFill="1" applyBorder="1" applyProtection="1">
      <alignment vertical="center"/>
      <protection hidden="1"/>
    </xf>
    <xf numFmtId="0" fontId="85" fillId="7" borderId="187" xfId="0" applyFont="1" applyFill="1" applyBorder="1" applyProtection="1">
      <alignment vertical="center"/>
      <protection hidden="1"/>
    </xf>
    <xf numFmtId="0" fontId="84" fillId="7" borderId="66" xfId="0" applyFont="1" applyFill="1" applyBorder="1" applyProtection="1">
      <alignment vertical="center"/>
      <protection hidden="1"/>
    </xf>
    <xf numFmtId="38" fontId="85" fillId="3" borderId="54" xfId="4" applyFont="1" applyFill="1" applyBorder="1" applyAlignment="1" applyProtection="1">
      <alignment vertical="center" shrinkToFit="1"/>
      <protection hidden="1"/>
    </xf>
    <xf numFmtId="38" fontId="84" fillId="3" borderId="53" xfId="1" applyFont="1" applyFill="1" applyBorder="1" applyAlignment="1" applyProtection="1">
      <alignment vertical="center" shrinkToFit="1"/>
      <protection hidden="1"/>
    </xf>
    <xf numFmtId="38" fontId="84" fillId="3" borderId="52" xfId="1" applyFont="1" applyFill="1" applyBorder="1" applyAlignment="1" applyProtection="1">
      <alignment vertical="center" shrinkToFit="1"/>
      <protection hidden="1"/>
    </xf>
    <xf numFmtId="38" fontId="84" fillId="3" borderId="54" xfId="1" applyFont="1" applyFill="1" applyBorder="1" applyAlignment="1" applyProtection="1">
      <alignment vertical="center" shrinkToFit="1"/>
      <protection hidden="1"/>
    </xf>
    <xf numFmtId="0" fontId="85" fillId="0" borderId="53" xfId="0" applyFont="1" applyBorder="1" applyProtection="1">
      <alignment vertical="center"/>
      <protection hidden="1"/>
    </xf>
    <xf numFmtId="0" fontId="85" fillId="0" borderId="52" xfId="0" applyFont="1" applyBorder="1" applyProtection="1">
      <alignment vertical="center"/>
      <protection hidden="1"/>
    </xf>
    <xf numFmtId="0" fontId="85" fillId="0" borderId="148" xfId="0" applyFont="1" applyBorder="1" applyProtection="1">
      <alignment vertical="center"/>
      <protection hidden="1"/>
    </xf>
    <xf numFmtId="0" fontId="84" fillId="0" borderId="51" xfId="0" applyFont="1" applyBorder="1" applyProtection="1">
      <alignment vertical="center"/>
      <protection hidden="1"/>
    </xf>
    <xf numFmtId="38" fontId="85" fillId="7" borderId="301" xfId="4" applyFont="1" applyFill="1" applyBorder="1" applyAlignment="1" applyProtection="1">
      <alignment vertical="center" shrinkToFit="1"/>
      <protection hidden="1"/>
    </xf>
    <xf numFmtId="38" fontId="84" fillId="7" borderId="302" xfId="1" applyFont="1" applyFill="1" applyBorder="1" applyAlignment="1" applyProtection="1">
      <alignment vertical="center" shrinkToFit="1"/>
      <protection hidden="1"/>
    </xf>
    <xf numFmtId="38" fontId="84" fillId="7" borderId="303" xfId="1" applyFont="1" applyFill="1" applyBorder="1" applyAlignment="1" applyProtection="1">
      <alignment vertical="center" shrinkToFit="1"/>
      <protection hidden="1"/>
    </xf>
    <xf numFmtId="38" fontId="84" fillId="7" borderId="301" xfId="1" applyFont="1" applyFill="1" applyBorder="1" applyAlignment="1" applyProtection="1">
      <alignment vertical="center" shrinkToFit="1"/>
      <protection hidden="1"/>
    </xf>
    <xf numFmtId="0" fontId="85" fillId="7" borderId="302" xfId="0" applyFont="1" applyFill="1" applyBorder="1" applyProtection="1">
      <alignment vertical="center"/>
      <protection hidden="1"/>
    </xf>
    <xf numFmtId="0" fontId="85" fillId="7" borderId="303" xfId="0" applyFont="1" applyFill="1" applyBorder="1" applyProtection="1">
      <alignment vertical="center"/>
      <protection hidden="1"/>
    </xf>
    <xf numFmtId="0" fontId="85" fillId="7" borderId="305" xfId="0" applyFont="1" applyFill="1" applyBorder="1" applyProtection="1">
      <alignment vertical="center"/>
      <protection hidden="1"/>
    </xf>
    <xf numFmtId="0" fontId="84" fillId="7" borderId="304" xfId="0" applyFont="1" applyFill="1" applyBorder="1" applyProtection="1">
      <alignment vertical="center"/>
      <protection hidden="1"/>
    </xf>
    <xf numFmtId="38" fontId="84" fillId="0" borderId="42" xfId="1" applyFont="1" applyBorder="1" applyAlignment="1" applyProtection="1">
      <alignment vertical="center" shrinkToFit="1"/>
      <protection hidden="1"/>
    </xf>
    <xf numFmtId="38" fontId="84" fillId="0" borderId="110" xfId="1" applyFont="1" applyBorder="1" applyAlignment="1" applyProtection="1">
      <alignment vertical="center" shrinkToFit="1"/>
      <protection hidden="1"/>
    </xf>
    <xf numFmtId="38" fontId="84" fillId="0" borderId="124" xfId="1" applyFont="1" applyBorder="1" applyAlignment="1" applyProtection="1">
      <alignment vertical="center" shrinkToFit="1"/>
      <protection hidden="1"/>
    </xf>
    <xf numFmtId="0" fontId="85" fillId="0" borderId="42" xfId="0" applyFont="1" applyBorder="1" applyProtection="1">
      <alignment vertical="center"/>
      <protection hidden="1"/>
    </xf>
    <xf numFmtId="0" fontId="85" fillId="0" borderId="110" xfId="0" applyFont="1" applyBorder="1" applyProtection="1">
      <alignment vertical="center"/>
      <protection hidden="1"/>
    </xf>
    <xf numFmtId="0" fontId="85" fillId="0" borderId="22" xfId="0" applyFont="1" applyBorder="1" applyProtection="1">
      <alignment vertical="center"/>
      <protection hidden="1"/>
    </xf>
    <xf numFmtId="0" fontId="63" fillId="0" borderId="0" xfId="0" applyFont="1" applyProtection="1">
      <alignment vertical="center"/>
      <protection hidden="1"/>
    </xf>
    <xf numFmtId="0" fontId="62" fillId="0" borderId="287" xfId="0" applyFont="1" applyBorder="1" applyProtection="1">
      <alignment vertical="center"/>
      <protection hidden="1"/>
    </xf>
    <xf numFmtId="0" fontId="63" fillId="0" borderId="287" xfId="0" applyFont="1" applyBorder="1" applyProtection="1">
      <alignment vertical="center"/>
      <protection hidden="1"/>
    </xf>
    <xf numFmtId="38" fontId="62" fillId="0" borderId="287" xfId="0" applyNumberFormat="1" applyFont="1" applyBorder="1" applyProtection="1">
      <alignment vertical="center"/>
      <protection hidden="1"/>
    </xf>
    <xf numFmtId="0" fontId="62" fillId="0" borderId="288" xfId="0" applyFont="1" applyBorder="1" applyProtection="1">
      <alignment vertical="center"/>
      <protection hidden="1"/>
    </xf>
    <xf numFmtId="0" fontId="63" fillId="0" borderId="288" xfId="0" applyFont="1" applyBorder="1" applyProtection="1">
      <alignment vertical="center"/>
      <protection hidden="1"/>
    </xf>
    <xf numFmtId="0" fontId="88" fillId="0" borderId="0" xfId="2" applyFont="1" applyAlignment="1">
      <alignment horizontal="left"/>
    </xf>
    <xf numFmtId="0" fontId="89" fillId="0" borderId="0" xfId="2" applyFont="1" applyAlignment="1">
      <alignment horizontal="left"/>
    </xf>
    <xf numFmtId="0" fontId="82" fillId="0" borderId="0" xfId="2" applyFont="1" applyAlignment="1">
      <alignment vertical="distributed" wrapText="1"/>
    </xf>
    <xf numFmtId="0" fontId="17" fillId="0" borderId="354" xfId="0" applyFont="1" applyBorder="1">
      <alignment vertical="center"/>
    </xf>
    <xf numFmtId="0" fontId="17" fillId="5" borderId="355" xfId="0" applyFont="1" applyFill="1" applyBorder="1" applyAlignment="1">
      <alignment horizontal="left" vertical="center"/>
    </xf>
    <xf numFmtId="0" fontId="61" fillId="0" borderId="312" xfId="1" applyNumberFormat="1" applyFont="1" applyFill="1" applyBorder="1" applyAlignment="1" applyProtection="1">
      <alignment horizontal="center" vertical="top" shrinkToFit="1"/>
      <protection hidden="1"/>
    </xf>
    <xf numFmtId="38" fontId="61" fillId="0" borderId="136" xfId="4" applyFont="1" applyFill="1" applyBorder="1" applyAlignment="1" applyProtection="1">
      <alignment horizontal="center" vertical="top" shrinkToFit="1"/>
      <protection hidden="1"/>
    </xf>
    <xf numFmtId="38" fontId="61" fillId="0" borderId="312" xfId="4" applyFont="1" applyFill="1" applyBorder="1" applyAlignment="1" applyProtection="1">
      <alignment horizontal="center" vertical="top" shrinkToFit="1"/>
      <protection hidden="1"/>
    </xf>
    <xf numFmtId="38" fontId="61" fillId="0" borderId="313" xfId="4" applyFont="1" applyFill="1" applyBorder="1" applyAlignment="1" applyProtection="1">
      <alignment horizontal="center" vertical="top" shrinkToFit="1"/>
      <protection hidden="1"/>
    </xf>
    <xf numFmtId="182" fontId="61" fillId="0" borderId="159" xfId="4" applyNumberFormat="1" applyFont="1" applyFill="1" applyBorder="1" applyAlignment="1" applyProtection="1">
      <alignment horizontal="center" vertical="top" shrinkToFit="1"/>
      <protection hidden="1"/>
    </xf>
    <xf numFmtId="0" fontId="63" fillId="0" borderId="185" xfId="1" applyNumberFormat="1" applyFont="1" applyFill="1" applyBorder="1" applyAlignment="1" applyProtection="1">
      <alignment horizontal="right" vertical="center" shrinkToFit="1"/>
      <protection hidden="1"/>
    </xf>
    <xf numFmtId="38" fontId="63" fillId="0" borderId="287" xfId="4" applyFont="1" applyFill="1" applyBorder="1" applyAlignment="1" applyProtection="1">
      <alignment horizontal="left" vertical="center" shrinkToFit="1"/>
      <protection hidden="1"/>
    </xf>
    <xf numFmtId="38" fontId="63" fillId="0" borderId="185" xfId="4" applyFont="1" applyFill="1" applyBorder="1" applyAlignment="1" applyProtection="1">
      <alignment horizontal="center" vertical="center" shrinkToFit="1"/>
      <protection hidden="1"/>
    </xf>
    <xf numFmtId="38" fontId="63" fillId="0" borderId="315" xfId="4" applyFont="1" applyFill="1" applyBorder="1" applyAlignment="1" applyProtection="1">
      <alignment horizontal="center" vertical="center" shrinkToFit="1"/>
      <protection hidden="1"/>
    </xf>
    <xf numFmtId="38" fontId="63" fillId="0" borderId="316" xfId="4" applyFont="1" applyFill="1" applyBorder="1" applyAlignment="1" applyProtection="1">
      <alignment horizontal="center" vertical="center" shrinkToFit="1"/>
      <protection hidden="1"/>
    </xf>
    <xf numFmtId="182" fontId="63" fillId="0" borderId="188" xfId="4" applyNumberFormat="1" applyFont="1" applyFill="1" applyBorder="1" applyAlignment="1" applyProtection="1">
      <alignment horizontal="center" vertical="center" shrinkToFit="1"/>
      <protection hidden="1"/>
    </xf>
    <xf numFmtId="0" fontId="63" fillId="0" borderId="56" xfId="1" applyNumberFormat="1" applyFont="1" applyFill="1" applyBorder="1" applyAlignment="1" applyProtection="1">
      <alignment horizontal="right" vertical="center" shrinkToFit="1"/>
      <protection hidden="1"/>
    </xf>
    <xf numFmtId="0" fontId="63" fillId="0" borderId="147"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left" vertical="center" shrinkToFit="1"/>
      <protection hidden="1"/>
    </xf>
    <xf numFmtId="38" fontId="63" fillId="0" borderId="71" xfId="4" applyFont="1" applyFill="1" applyBorder="1" applyAlignment="1" applyProtection="1">
      <alignment horizontal="center" vertical="center" shrinkToFit="1"/>
      <protection hidden="1"/>
    </xf>
    <xf numFmtId="38" fontId="63" fillId="0" borderId="73" xfId="4" applyFont="1" applyFill="1" applyBorder="1" applyAlignment="1" applyProtection="1">
      <alignment horizontal="center" vertical="center" shrinkToFit="1"/>
      <protection hidden="1"/>
    </xf>
    <xf numFmtId="182" fontId="63" fillId="0" borderId="74" xfId="4" applyNumberFormat="1" applyFont="1" applyFill="1" applyBorder="1" applyAlignment="1" applyProtection="1">
      <alignment horizontal="center" vertical="center" shrinkToFit="1"/>
      <protection hidden="1"/>
    </xf>
    <xf numFmtId="38" fontId="65" fillId="0" borderId="296" xfId="1" applyFont="1" applyFill="1" applyBorder="1" applyAlignment="1" applyProtection="1">
      <alignment horizontal="right" vertical="center" shrinkToFit="1"/>
      <protection hidden="1"/>
    </xf>
    <xf numFmtId="0" fontId="63" fillId="0" borderId="318" xfId="1" applyNumberFormat="1" applyFont="1" applyFill="1" applyBorder="1" applyAlignment="1" applyProtection="1">
      <alignment horizontal="right" vertical="center" shrinkToFit="1"/>
      <protection hidden="1"/>
    </xf>
    <xf numFmtId="38" fontId="63" fillId="0" borderId="319" xfId="4" applyFont="1" applyFill="1" applyBorder="1" applyAlignment="1" applyProtection="1">
      <alignment horizontal="left" vertical="center" shrinkToFit="1"/>
      <protection hidden="1"/>
    </xf>
    <xf numFmtId="38" fontId="63" fillId="0" borderId="318" xfId="4" applyFont="1" applyFill="1" applyBorder="1" applyAlignment="1" applyProtection="1">
      <alignment horizontal="center" vertical="center" shrinkToFit="1"/>
      <protection hidden="1"/>
    </xf>
    <xf numFmtId="38" fontId="63" fillId="0" borderId="320" xfId="4" applyFont="1" applyFill="1" applyBorder="1" applyAlignment="1" applyProtection="1">
      <alignment horizontal="center" vertical="center" shrinkToFit="1"/>
      <protection hidden="1"/>
    </xf>
    <xf numFmtId="38" fontId="63" fillId="0" borderId="287" xfId="4" applyFont="1" applyFill="1" applyBorder="1" applyAlignment="1" applyProtection="1">
      <alignment horizontal="center" vertical="center" shrinkToFit="1"/>
      <protection hidden="1"/>
    </xf>
    <xf numFmtId="182" fontId="63" fillId="0" borderId="321" xfId="4" applyNumberFormat="1" applyFont="1" applyFill="1" applyBorder="1" applyAlignment="1" applyProtection="1">
      <alignment horizontal="center" vertical="center" shrinkToFit="1"/>
      <protection hidden="1"/>
    </xf>
    <xf numFmtId="38" fontId="63" fillId="0" borderId="288" xfId="4" applyFont="1" applyFill="1" applyBorder="1" applyAlignment="1" applyProtection="1">
      <alignment horizontal="left" vertical="center" shrinkToFit="1"/>
      <protection hidden="1"/>
    </xf>
    <xf numFmtId="38" fontId="65" fillId="0" borderId="189" xfId="1" applyFont="1" applyFill="1" applyBorder="1" applyAlignment="1" applyProtection="1">
      <alignment horizontal="right" vertical="center" shrinkToFit="1"/>
      <protection hidden="1"/>
    </xf>
    <xf numFmtId="0" fontId="63" fillId="0" borderId="71" xfId="1" applyNumberFormat="1" applyFont="1" applyFill="1" applyBorder="1" applyAlignment="1" applyProtection="1">
      <alignment horizontal="right" vertical="center" shrinkToFit="1"/>
      <protection hidden="1"/>
    </xf>
    <xf numFmtId="38" fontId="63" fillId="0" borderId="298" xfId="4" applyFont="1" applyFill="1" applyBorder="1" applyAlignment="1" applyProtection="1">
      <alignment horizontal="center" vertical="center" shrinkToFit="1"/>
      <protection hidden="1"/>
    </xf>
    <xf numFmtId="0" fontId="63" fillId="0" borderId="298" xfId="1" applyNumberFormat="1" applyFont="1" applyFill="1" applyBorder="1" applyAlignment="1" applyProtection="1">
      <alignment horizontal="right" vertical="center" shrinkToFit="1"/>
      <protection hidden="1"/>
    </xf>
    <xf numFmtId="38" fontId="63" fillId="0" borderId="2" xfId="4" applyFont="1" applyFill="1" applyBorder="1" applyAlignment="1" applyProtection="1">
      <alignment horizontal="center" vertical="center" shrinkToFit="1"/>
      <protection hidden="1"/>
    </xf>
    <xf numFmtId="0" fontId="63" fillId="0" borderId="61" xfId="1" applyNumberFormat="1" applyFont="1" applyFill="1" applyBorder="1" applyAlignment="1" applyProtection="1">
      <alignment horizontal="right" vertical="center" shrinkToFit="1"/>
      <protection hidden="1"/>
    </xf>
    <xf numFmtId="38" fontId="63" fillId="0" borderId="317" xfId="4" applyFont="1" applyFill="1" applyBorder="1" applyAlignment="1" applyProtection="1">
      <alignment horizontal="center" vertical="center" shrinkToFit="1"/>
      <protection hidden="1"/>
    </xf>
    <xf numFmtId="38" fontId="63" fillId="0" borderId="319" xfId="4" applyFont="1" applyFill="1" applyBorder="1" applyAlignment="1" applyProtection="1">
      <alignment horizontal="center" vertical="center" shrinkToFit="1"/>
      <protection hidden="1"/>
    </xf>
    <xf numFmtId="49" fontId="63" fillId="0" borderId="319" xfId="2" applyNumberFormat="1" applyFont="1" applyBorder="1" applyAlignment="1" applyProtection="1">
      <alignment horizontal="left" vertical="center" shrinkToFit="1"/>
      <protection hidden="1"/>
    </xf>
    <xf numFmtId="49" fontId="63" fillId="0" borderId="318" xfId="2" applyNumberFormat="1" applyFont="1" applyBorder="1" applyAlignment="1" applyProtection="1">
      <alignment horizontal="center" vertical="center" shrinkToFit="1"/>
      <protection hidden="1"/>
    </xf>
    <xf numFmtId="49" fontId="63" fillId="0" borderId="320" xfId="2" applyNumberFormat="1" applyFont="1" applyBorder="1" applyAlignment="1" applyProtection="1">
      <alignment horizontal="center" vertical="center" shrinkToFit="1"/>
      <protection hidden="1"/>
    </xf>
    <xf numFmtId="49" fontId="63" fillId="0" borderId="288" xfId="2" applyNumberFormat="1" applyFont="1" applyBorder="1" applyAlignment="1" applyProtection="1">
      <alignment horizontal="left" vertical="center" shrinkToFit="1"/>
      <protection hidden="1"/>
    </xf>
    <xf numFmtId="49" fontId="63" fillId="0" borderId="317" xfId="2" applyNumberFormat="1" applyFont="1" applyBorder="1" applyAlignment="1" applyProtection="1">
      <alignment horizontal="center" vertical="center" shrinkToFit="1"/>
      <protection hidden="1"/>
    </xf>
    <xf numFmtId="49" fontId="63" fillId="0" borderId="2" xfId="2" applyNumberFormat="1" applyFont="1" applyBorder="1" applyAlignment="1" applyProtection="1">
      <alignment horizontal="left" vertical="center" shrinkToFit="1"/>
      <protection hidden="1"/>
    </xf>
    <xf numFmtId="49" fontId="63" fillId="0" borderId="73" xfId="2" applyNumberFormat="1" applyFont="1" applyBorder="1" applyAlignment="1" applyProtection="1">
      <alignment horizontal="center" vertical="center" shrinkToFit="1"/>
      <protection hidden="1"/>
    </xf>
    <xf numFmtId="38" fontId="63" fillId="0" borderId="56" xfId="4" applyFont="1" applyFill="1" applyBorder="1" applyAlignment="1" applyProtection="1">
      <alignment horizontal="center" vertical="center" shrinkToFit="1"/>
      <protection hidden="1"/>
    </xf>
    <xf numFmtId="38" fontId="63" fillId="0" borderId="326" xfId="4" applyFont="1" applyFill="1" applyBorder="1" applyAlignment="1" applyProtection="1">
      <alignment horizontal="left" vertical="center" shrinkToFit="1"/>
      <protection hidden="1"/>
    </xf>
    <xf numFmtId="38" fontId="63" fillId="0" borderId="327" xfId="4" applyFont="1" applyFill="1" applyBorder="1" applyAlignment="1" applyProtection="1">
      <alignment horizontal="center" vertical="center" shrinkToFit="1"/>
      <protection hidden="1"/>
    </xf>
    <xf numFmtId="38" fontId="63" fillId="0" borderId="326" xfId="4" applyFont="1" applyFill="1" applyBorder="1" applyAlignment="1" applyProtection="1">
      <alignment horizontal="center" vertical="center" shrinkToFit="1"/>
      <protection hidden="1"/>
    </xf>
    <xf numFmtId="182" fontId="63" fillId="0" borderId="299" xfId="4" applyNumberFormat="1" applyFont="1" applyFill="1" applyBorder="1" applyAlignment="1" applyProtection="1">
      <alignment horizontal="center" vertical="center" shrinkToFit="1"/>
      <protection hidden="1"/>
    </xf>
    <xf numFmtId="182" fontId="63" fillId="0" borderId="186" xfId="4" applyNumberFormat="1" applyFont="1" applyFill="1" applyBorder="1" applyAlignment="1" applyProtection="1">
      <alignment horizontal="center" vertical="center" shrinkToFit="1"/>
      <protection hidden="1"/>
    </xf>
    <xf numFmtId="38" fontId="65" fillId="0" borderId="55" xfId="1" applyFont="1" applyFill="1" applyBorder="1" applyAlignment="1" applyProtection="1">
      <alignment horizontal="right" vertical="center" shrinkToFit="1"/>
      <protection hidden="1"/>
    </xf>
    <xf numFmtId="0" fontId="63" fillId="0" borderId="70" xfId="1" applyNumberFormat="1" applyFont="1" applyFill="1" applyBorder="1" applyAlignment="1" applyProtection="1">
      <alignment horizontal="right" vertical="center" shrinkToFit="1"/>
      <protection hidden="1"/>
    </xf>
    <xf numFmtId="38" fontId="63" fillId="0" borderId="11" xfId="4" applyFont="1" applyFill="1" applyBorder="1" applyAlignment="1" applyProtection="1">
      <alignment horizontal="left" vertical="center" shrinkToFit="1"/>
      <protection hidden="1"/>
    </xf>
    <xf numFmtId="38" fontId="63" fillId="0" borderId="70" xfId="4" applyFont="1" applyFill="1" applyBorder="1" applyAlignment="1" applyProtection="1">
      <alignment horizontal="center" vertical="center" shrinkToFit="1"/>
      <protection hidden="1"/>
    </xf>
    <xf numFmtId="38" fontId="63" fillId="0" borderId="12" xfId="4" applyFont="1" applyFill="1" applyBorder="1" applyAlignment="1" applyProtection="1">
      <alignment horizontal="center" vertical="center" shrinkToFit="1"/>
      <protection hidden="1"/>
    </xf>
    <xf numFmtId="38" fontId="63" fillId="0" borderId="11" xfId="4" applyFont="1" applyFill="1" applyBorder="1" applyAlignment="1" applyProtection="1">
      <alignment horizontal="center" vertical="center" shrinkToFit="1"/>
      <protection hidden="1"/>
    </xf>
    <xf numFmtId="182" fontId="63" fillId="0" borderId="10" xfId="2" applyNumberFormat="1" applyFont="1" applyBorder="1" applyAlignment="1" applyProtection="1">
      <alignment horizontal="center" vertical="center" shrinkToFit="1"/>
      <protection hidden="1"/>
    </xf>
    <xf numFmtId="182" fontId="63" fillId="0" borderId="188" xfId="2" applyNumberFormat="1" applyFont="1" applyBorder="1" applyAlignment="1" applyProtection="1">
      <alignment horizontal="center" vertical="center" shrinkToFit="1"/>
      <protection hidden="1"/>
    </xf>
    <xf numFmtId="182" fontId="63" fillId="0" borderId="299" xfId="2" applyNumberFormat="1" applyFont="1" applyBorder="1" applyAlignment="1" applyProtection="1">
      <alignment horizontal="center" vertical="center" shrinkToFit="1"/>
      <protection hidden="1"/>
    </xf>
    <xf numFmtId="38" fontId="63" fillId="0" borderId="0" xfId="4" applyFont="1" applyFill="1" applyBorder="1" applyAlignment="1" applyProtection="1">
      <alignment horizontal="left" vertical="center" shrinkToFit="1"/>
      <protection hidden="1"/>
    </xf>
    <xf numFmtId="38" fontId="63" fillId="0" borderId="147" xfId="4" applyFont="1" applyFill="1" applyBorder="1" applyAlignment="1" applyProtection="1">
      <alignment horizontal="center" vertical="center" shrinkToFit="1"/>
      <protection hidden="1"/>
    </xf>
    <xf numFmtId="38" fontId="63" fillId="0" borderId="44" xfId="4" applyFont="1" applyFill="1" applyBorder="1" applyAlignment="1" applyProtection="1">
      <alignment horizontal="center" vertical="center" shrinkToFit="1"/>
      <protection hidden="1"/>
    </xf>
    <xf numFmtId="38" fontId="63" fillId="0" borderId="0" xfId="4" applyFont="1" applyFill="1" applyBorder="1" applyAlignment="1" applyProtection="1">
      <alignment horizontal="center" vertical="center" shrinkToFit="1"/>
      <protection hidden="1"/>
    </xf>
    <xf numFmtId="182" fontId="63" fillId="0" borderId="45" xfId="4" applyNumberFormat="1" applyFont="1" applyFill="1" applyBorder="1" applyAlignment="1" applyProtection="1">
      <alignment horizontal="center" vertical="center" shrinkToFit="1"/>
      <protection hidden="1"/>
    </xf>
    <xf numFmtId="38" fontId="63" fillId="0" borderId="150" xfId="4" applyFont="1" applyFill="1" applyBorder="1" applyAlignment="1" applyProtection="1">
      <alignment horizontal="left" vertical="center" shrinkToFit="1"/>
      <protection hidden="1"/>
    </xf>
    <xf numFmtId="38" fontId="63" fillId="0" borderId="61" xfId="4" applyFont="1" applyFill="1" applyBorder="1" applyAlignment="1" applyProtection="1">
      <alignment horizontal="center" vertical="center" shrinkToFit="1"/>
      <protection hidden="1"/>
    </xf>
    <xf numFmtId="38" fontId="63" fillId="0" borderId="325" xfId="4" applyFont="1" applyFill="1" applyBorder="1" applyAlignment="1" applyProtection="1">
      <alignment horizontal="center" vertical="center" shrinkToFit="1"/>
      <protection hidden="1"/>
    </xf>
    <xf numFmtId="38" fontId="65" fillId="0" borderId="60" xfId="1" applyFont="1" applyFill="1" applyBorder="1" applyAlignment="1" applyProtection="1">
      <alignment horizontal="right" vertical="center" shrinkToFit="1"/>
      <protection hidden="1"/>
    </xf>
    <xf numFmtId="182" fontId="63" fillId="0" borderId="10" xfId="4" applyNumberFormat="1" applyFont="1" applyFill="1" applyBorder="1" applyAlignment="1" applyProtection="1">
      <alignment horizontal="center" vertical="center" shrinkToFit="1"/>
      <protection hidden="1"/>
    </xf>
    <xf numFmtId="38" fontId="65" fillId="0" borderId="143" xfId="1" applyFont="1" applyFill="1" applyBorder="1" applyAlignment="1" applyProtection="1">
      <alignment horizontal="right" vertical="center" shrinkToFit="1"/>
      <protection hidden="1"/>
    </xf>
    <xf numFmtId="0" fontId="63" fillId="0" borderId="318" xfId="2" applyFont="1" applyBorder="1" applyAlignment="1" applyProtection="1">
      <alignment horizontal="center" vertical="center" shrinkToFit="1"/>
      <protection hidden="1"/>
    </xf>
    <xf numFmtId="0" fontId="63" fillId="0" borderId="320" xfId="2" applyFont="1" applyBorder="1" applyAlignment="1" applyProtection="1">
      <alignment horizontal="center" vertical="center" shrinkToFit="1"/>
      <protection hidden="1"/>
    </xf>
    <xf numFmtId="182" fontId="63" fillId="0" borderId="321" xfId="2" applyNumberFormat="1" applyFont="1" applyBorder="1" applyAlignment="1" applyProtection="1">
      <alignment horizontal="center" vertical="center" shrinkToFit="1"/>
      <protection hidden="1"/>
    </xf>
    <xf numFmtId="0" fontId="63" fillId="0" borderId="185" xfId="2" applyFont="1" applyBorder="1" applyAlignment="1" applyProtection="1">
      <alignment horizontal="center" vertical="center" shrinkToFit="1"/>
      <protection hidden="1"/>
    </xf>
    <xf numFmtId="0" fontId="63" fillId="0" borderId="315" xfId="2" applyFont="1" applyBorder="1" applyAlignment="1" applyProtection="1">
      <alignment horizontal="center" vertical="center" shrinkToFit="1"/>
      <protection hidden="1"/>
    </xf>
    <xf numFmtId="0" fontId="63" fillId="0" borderId="321" xfId="1" applyNumberFormat="1" applyFont="1" applyFill="1" applyBorder="1" applyAlignment="1" applyProtection="1">
      <alignment horizontal="right" vertical="center" shrinkToFit="1"/>
      <protection hidden="1"/>
    </xf>
    <xf numFmtId="38" fontId="63" fillId="0" borderId="318" xfId="4" applyFont="1" applyFill="1" applyBorder="1" applyAlignment="1" applyProtection="1">
      <alignment horizontal="left" vertical="center" shrinkToFit="1"/>
      <protection hidden="1"/>
    </xf>
    <xf numFmtId="0" fontId="63" fillId="0" borderId="186" xfId="1" applyNumberFormat="1" applyFont="1" applyFill="1" applyBorder="1" applyAlignment="1" applyProtection="1">
      <alignment horizontal="right" vertical="center" shrinkToFit="1"/>
      <protection hidden="1"/>
    </xf>
    <xf numFmtId="38" fontId="63" fillId="0" borderId="56" xfId="4" applyFont="1" applyFill="1" applyBorder="1" applyAlignment="1" applyProtection="1">
      <alignment horizontal="left" vertical="center" shrinkToFit="1"/>
      <protection hidden="1"/>
    </xf>
    <xf numFmtId="0" fontId="63" fillId="0" borderId="299" xfId="1" applyNumberFormat="1" applyFont="1" applyFill="1" applyBorder="1" applyAlignment="1" applyProtection="1">
      <alignment horizontal="right" vertical="center" shrinkToFit="1"/>
      <protection hidden="1"/>
    </xf>
    <xf numFmtId="38" fontId="63" fillId="0" borderId="298" xfId="4" applyFont="1" applyFill="1" applyBorder="1" applyAlignment="1" applyProtection="1">
      <alignment horizontal="left" vertical="center" shrinkToFit="1"/>
      <protection hidden="1"/>
    </xf>
    <xf numFmtId="0" fontId="63" fillId="0" borderId="147" xfId="2" applyFont="1" applyBorder="1" applyAlignment="1" applyProtection="1">
      <alignment horizontal="center" vertical="center" shrinkToFit="1"/>
      <protection hidden="1"/>
    </xf>
    <xf numFmtId="0" fontId="63" fillId="0" borderId="44" xfId="2" applyFont="1" applyBorder="1" applyAlignment="1" applyProtection="1">
      <alignment horizontal="center" vertical="center" shrinkToFit="1"/>
      <protection hidden="1"/>
    </xf>
    <xf numFmtId="182" fontId="63" fillId="0" borderId="45" xfId="2" applyNumberFormat="1" applyFont="1" applyBorder="1" applyAlignment="1" applyProtection="1">
      <alignment horizontal="center" vertical="center" shrinkToFit="1"/>
      <protection hidden="1"/>
    </xf>
    <xf numFmtId="0" fontId="63" fillId="0" borderId="298" xfId="2" applyFont="1" applyBorder="1" applyAlignment="1" applyProtection="1">
      <alignment horizontal="center" vertical="center" shrinkToFit="1"/>
      <protection hidden="1"/>
    </xf>
    <xf numFmtId="0" fontId="63" fillId="0" borderId="327" xfId="2" applyFont="1" applyBorder="1" applyAlignment="1" applyProtection="1">
      <alignment horizontal="center" vertical="center" shrinkToFit="1"/>
      <protection hidden="1"/>
    </xf>
    <xf numFmtId="184" fontId="63" fillId="0" borderId="319" xfId="4" applyNumberFormat="1" applyFont="1" applyFill="1" applyBorder="1" applyAlignment="1" applyProtection="1">
      <alignment horizontal="left" vertical="center" shrinkToFit="1"/>
      <protection hidden="1"/>
    </xf>
    <xf numFmtId="184" fontId="63" fillId="0" borderId="288" xfId="4" applyNumberFormat="1" applyFont="1" applyFill="1" applyBorder="1" applyAlignment="1" applyProtection="1">
      <alignment horizontal="left" vertical="center" shrinkToFit="1"/>
      <protection hidden="1"/>
    </xf>
    <xf numFmtId="184" fontId="63" fillId="0" borderId="2" xfId="4" applyNumberFormat="1" applyFont="1" applyFill="1" applyBorder="1" applyAlignment="1" applyProtection="1">
      <alignment horizontal="left" vertical="center" shrinkToFit="1"/>
      <protection hidden="1"/>
    </xf>
    <xf numFmtId="0" fontId="63" fillId="0" borderId="167" xfId="1" applyNumberFormat="1" applyFont="1" applyFill="1" applyBorder="1" applyAlignment="1" applyProtection="1">
      <alignment horizontal="right" vertical="center" shrinkToFit="1"/>
      <protection hidden="1"/>
    </xf>
    <xf numFmtId="38" fontId="63" fillId="0" borderId="1" xfId="4" applyFont="1" applyFill="1" applyBorder="1" applyAlignment="1" applyProtection="1">
      <alignment horizontal="left" vertical="center" shrinkToFit="1"/>
      <protection hidden="1"/>
    </xf>
    <xf numFmtId="38" fontId="63" fillId="0" borderId="167" xfId="4" applyFont="1" applyFill="1" applyBorder="1" applyAlignment="1" applyProtection="1">
      <alignment horizontal="center" vertical="center" shrinkToFit="1"/>
      <protection hidden="1"/>
    </xf>
    <xf numFmtId="38" fontId="63" fillId="0" borderId="33" xfId="4" applyFont="1" applyFill="1" applyBorder="1" applyAlignment="1" applyProtection="1">
      <alignment horizontal="center" vertical="center" shrinkToFit="1"/>
      <protection hidden="1"/>
    </xf>
    <xf numFmtId="38" fontId="63" fillId="0" borderId="1" xfId="4" applyFont="1" applyFill="1" applyBorder="1" applyAlignment="1" applyProtection="1">
      <alignment horizontal="center" vertical="center" shrinkToFit="1"/>
      <protection hidden="1"/>
    </xf>
    <xf numFmtId="182" fontId="63" fillId="0" borderId="32" xfId="4" applyNumberFormat="1" applyFont="1" applyFill="1" applyBorder="1" applyAlignment="1" applyProtection="1">
      <alignment horizontal="center" vertical="center" shrinkToFit="1"/>
      <protection hidden="1"/>
    </xf>
    <xf numFmtId="0" fontId="63" fillId="0" borderId="32" xfId="1" applyNumberFormat="1" applyFont="1" applyFill="1" applyBorder="1" applyAlignment="1" applyProtection="1">
      <alignment horizontal="right" vertical="center" shrinkToFit="1"/>
      <protection hidden="1"/>
    </xf>
    <xf numFmtId="38" fontId="63" fillId="0" borderId="167" xfId="4" applyFont="1" applyFill="1" applyBorder="1" applyAlignment="1" applyProtection="1">
      <alignment horizontal="left" vertical="center" shrinkToFit="1"/>
      <protection hidden="1"/>
    </xf>
    <xf numFmtId="0" fontId="63" fillId="0" borderId="167" xfId="2" applyFont="1" applyBorder="1" applyAlignment="1" applyProtection="1">
      <alignment horizontal="center" vertical="center" shrinkToFit="1"/>
      <protection hidden="1"/>
    </xf>
    <xf numFmtId="0" fontId="63" fillId="0" borderId="33" xfId="2" applyFont="1" applyBorder="1" applyAlignment="1" applyProtection="1">
      <alignment horizontal="center" vertical="center" shrinkToFit="1"/>
      <protection hidden="1"/>
    </xf>
    <xf numFmtId="182" fontId="63" fillId="0" borderId="32" xfId="2" applyNumberFormat="1" applyFont="1" applyBorder="1" applyAlignment="1" applyProtection="1">
      <alignment horizontal="center" vertical="center" shrinkToFit="1"/>
      <protection hidden="1"/>
    </xf>
    <xf numFmtId="38" fontId="63" fillId="0" borderId="71" xfId="4" applyFont="1" applyFill="1" applyBorder="1" applyAlignment="1" applyProtection="1">
      <alignment horizontal="left" vertical="center" shrinkToFit="1"/>
      <protection hidden="1"/>
    </xf>
    <xf numFmtId="0" fontId="63" fillId="0" borderId="0" xfId="0" applyFont="1" applyAlignment="1" applyProtection="1">
      <alignment vertical="center" shrinkToFit="1"/>
      <protection hidden="1"/>
    </xf>
    <xf numFmtId="0" fontId="92" fillId="0" borderId="0" xfId="0" applyFont="1" applyProtection="1">
      <alignment vertical="center"/>
      <protection hidden="1"/>
    </xf>
    <xf numFmtId="0" fontId="63" fillId="0" borderId="318" xfId="0" applyFont="1" applyBorder="1" applyAlignment="1" applyProtection="1">
      <alignment horizontal="right" vertical="center" shrinkToFit="1"/>
      <protection hidden="1"/>
    </xf>
    <xf numFmtId="0" fontId="63" fillId="0" borderId="71" xfId="0" applyFont="1" applyBorder="1" applyAlignment="1" applyProtection="1">
      <alignment horizontal="right" vertical="center" shrinkToFit="1"/>
      <protection hidden="1"/>
    </xf>
    <xf numFmtId="49" fontId="63" fillId="0" borderId="71" xfId="2" applyNumberFormat="1" applyFont="1" applyBorder="1" applyAlignment="1" applyProtection="1">
      <alignment horizontal="center" vertical="center" shrinkToFit="1"/>
      <protection hidden="1"/>
    </xf>
    <xf numFmtId="182" fontId="63" fillId="0" borderId="74" xfId="2" applyNumberFormat="1" applyFont="1" applyBorder="1" applyAlignment="1" applyProtection="1">
      <alignment horizontal="center" vertical="center" shrinkToFit="1"/>
      <protection hidden="1"/>
    </xf>
    <xf numFmtId="0" fontId="63" fillId="0" borderId="70" xfId="2" applyFont="1" applyBorder="1" applyAlignment="1" applyProtection="1">
      <alignment horizontal="center" vertical="center" shrinkToFit="1"/>
      <protection hidden="1"/>
    </xf>
    <xf numFmtId="0" fontId="63" fillId="0" borderId="12" xfId="2" applyFont="1" applyBorder="1" applyAlignment="1" applyProtection="1">
      <alignment horizontal="center" vertical="center" shrinkToFit="1"/>
      <protection hidden="1"/>
    </xf>
    <xf numFmtId="0" fontId="63" fillId="0" borderId="10" xfId="1" applyNumberFormat="1" applyFont="1" applyFill="1" applyBorder="1" applyAlignment="1" applyProtection="1">
      <alignment horizontal="right" vertical="center" shrinkToFit="1"/>
      <protection hidden="1"/>
    </xf>
    <xf numFmtId="38" fontId="63" fillId="0" borderId="70" xfId="4" applyFont="1" applyFill="1" applyBorder="1" applyAlignment="1" applyProtection="1">
      <alignment horizontal="left" vertical="center" shrinkToFit="1"/>
      <protection hidden="1"/>
    </xf>
    <xf numFmtId="38" fontId="63" fillId="0" borderId="185" xfId="4" applyFont="1" applyFill="1" applyBorder="1" applyAlignment="1" applyProtection="1">
      <alignment horizontal="left" vertical="center" shrinkToFit="1"/>
      <protection hidden="1"/>
    </xf>
    <xf numFmtId="38" fontId="63" fillId="0" borderId="10" xfId="4" applyFont="1" applyFill="1" applyBorder="1" applyAlignment="1" applyProtection="1">
      <alignment horizontal="left" vertical="center" shrinkToFit="1"/>
      <protection hidden="1"/>
    </xf>
    <xf numFmtId="0" fontId="63" fillId="0" borderId="153" xfId="1" applyNumberFormat="1" applyFont="1" applyFill="1" applyBorder="1" applyAlignment="1" applyProtection="1">
      <alignment vertical="center" shrinkToFit="1"/>
      <protection hidden="1"/>
    </xf>
    <xf numFmtId="38" fontId="63" fillId="0" borderId="361" xfId="4" applyFont="1" applyFill="1" applyBorder="1" applyAlignment="1" applyProtection="1">
      <alignment horizontal="left" vertical="center" shrinkToFit="1"/>
      <protection hidden="1"/>
    </xf>
    <xf numFmtId="38" fontId="63" fillId="0" borderId="361" xfId="4" applyFont="1" applyFill="1" applyBorder="1" applyAlignment="1" applyProtection="1">
      <alignment horizontal="center" vertical="center" shrinkToFit="1"/>
      <protection hidden="1"/>
    </xf>
    <xf numFmtId="38" fontId="63" fillId="0" borderId="152" xfId="4" applyFont="1" applyFill="1" applyBorder="1" applyAlignment="1" applyProtection="1">
      <alignment horizontal="center" vertical="center" shrinkToFit="1"/>
      <protection hidden="1"/>
    </xf>
    <xf numFmtId="38" fontId="63" fillId="0" borderId="47" xfId="4" applyFont="1" applyFill="1" applyBorder="1" applyAlignment="1" applyProtection="1">
      <alignment horizontal="center" vertical="center" shrinkToFit="1"/>
      <protection hidden="1"/>
    </xf>
    <xf numFmtId="182" fontId="63" fillId="0" borderId="153" xfId="4" applyNumberFormat="1" applyFont="1" applyFill="1" applyBorder="1" applyAlignment="1" applyProtection="1">
      <alignment horizontal="center" vertical="center" shrinkToFit="1"/>
      <protection hidden="1"/>
    </xf>
    <xf numFmtId="38" fontId="84" fillId="7" borderId="55" xfId="1" applyFont="1" applyFill="1" applyBorder="1" applyAlignment="1" applyProtection="1">
      <alignment vertical="center" shrinkToFit="1"/>
      <protection hidden="1"/>
    </xf>
    <xf numFmtId="0" fontId="91" fillId="0" borderId="343" xfId="0" applyFont="1" applyBorder="1" applyProtection="1">
      <alignment vertical="center"/>
      <protection hidden="1"/>
    </xf>
    <xf numFmtId="0" fontId="91" fillId="0" borderId="18" xfId="0" applyFont="1" applyBorder="1" applyProtection="1">
      <alignment vertical="center"/>
      <protection hidden="1"/>
    </xf>
    <xf numFmtId="0" fontId="91" fillId="0" borderId="20" xfId="0" applyFont="1" applyBorder="1" applyProtection="1">
      <alignment vertical="center"/>
      <protection hidden="1"/>
    </xf>
    <xf numFmtId="0" fontId="91" fillId="0" borderId="179" xfId="0" applyFont="1" applyBorder="1" applyProtection="1">
      <alignment vertical="center"/>
      <protection hidden="1"/>
    </xf>
    <xf numFmtId="0" fontId="91" fillId="0" borderId="0" xfId="0" applyFont="1" applyProtection="1">
      <alignment vertical="center"/>
      <protection hidden="1"/>
    </xf>
    <xf numFmtId="0" fontId="91" fillId="0" borderId="24" xfId="0" applyFont="1" applyBorder="1" applyProtection="1">
      <alignment vertical="center"/>
      <protection hidden="1"/>
    </xf>
    <xf numFmtId="0" fontId="18" fillId="0" borderId="18" xfId="0" applyFont="1" applyBorder="1">
      <alignment vertical="center"/>
    </xf>
    <xf numFmtId="38" fontId="18" fillId="0" borderId="0" xfId="1" applyFont="1" applyBorder="1" applyProtection="1">
      <alignment vertical="center"/>
    </xf>
    <xf numFmtId="38" fontId="27" fillId="0" borderId="24" xfId="1" applyFont="1" applyFill="1" applyBorder="1" applyAlignment="1" applyProtection="1">
      <alignment vertical="center"/>
      <protection hidden="1"/>
    </xf>
    <xf numFmtId="0" fontId="93" fillId="0" borderId="147" xfId="1" applyNumberFormat="1" applyFont="1" applyFill="1" applyBorder="1" applyAlignment="1" applyProtection="1">
      <alignment horizontal="right" vertical="center" shrinkToFit="1"/>
      <protection hidden="1"/>
    </xf>
    <xf numFmtId="38" fontId="93" fillId="0" borderId="0" xfId="4" applyFont="1" applyFill="1" applyBorder="1" applyAlignment="1" applyProtection="1">
      <alignment horizontal="left" vertical="center" shrinkToFit="1"/>
      <protection hidden="1"/>
    </xf>
    <xf numFmtId="38" fontId="93" fillId="0" borderId="147" xfId="4" applyFont="1" applyFill="1" applyBorder="1" applyAlignment="1" applyProtection="1">
      <alignment horizontal="center" vertical="center" shrinkToFit="1"/>
      <protection hidden="1"/>
    </xf>
    <xf numFmtId="38" fontId="93" fillId="0" borderId="44" xfId="4" applyFont="1" applyFill="1" applyBorder="1" applyAlignment="1" applyProtection="1">
      <alignment horizontal="center" vertical="center" shrinkToFit="1"/>
      <protection hidden="1"/>
    </xf>
    <xf numFmtId="49" fontId="93" fillId="0" borderId="147" xfId="2" applyNumberFormat="1" applyFont="1" applyBorder="1" applyAlignment="1" applyProtection="1">
      <alignment horizontal="center" vertical="center" shrinkToFit="1"/>
      <protection hidden="1"/>
    </xf>
    <xf numFmtId="182" fontId="93" fillId="0" borderId="45" xfId="2" applyNumberFormat="1" applyFont="1" applyBorder="1" applyAlignment="1" applyProtection="1">
      <alignment horizontal="center" vertical="center" shrinkToFit="1"/>
      <protection hidden="1"/>
    </xf>
    <xf numFmtId="38" fontId="93" fillId="0" borderId="322" xfId="1" applyFont="1" applyFill="1" applyBorder="1" applyAlignment="1" applyProtection="1">
      <alignment horizontal="right" vertical="center" shrinkToFit="1"/>
      <protection hidden="1"/>
    </xf>
    <xf numFmtId="38" fontId="93" fillId="0" borderId="0" xfId="4" applyFont="1" applyFill="1" applyBorder="1" applyAlignment="1" applyProtection="1">
      <alignment horizontal="center" vertical="center" shrinkToFit="1"/>
      <protection hidden="1"/>
    </xf>
    <xf numFmtId="182" fontId="93" fillId="0" borderId="45" xfId="4" applyNumberFormat="1" applyFont="1" applyFill="1" applyBorder="1" applyAlignment="1" applyProtection="1">
      <alignment horizontal="center" vertical="center" shrinkToFit="1"/>
      <protection hidden="1"/>
    </xf>
    <xf numFmtId="38" fontId="93" fillId="0" borderId="143" xfId="1" applyFont="1" applyFill="1" applyBorder="1" applyAlignment="1" applyProtection="1">
      <alignment horizontal="right" vertical="center" shrinkToFit="1"/>
      <protection hidden="1"/>
    </xf>
    <xf numFmtId="0" fontId="93" fillId="0" borderId="185" xfId="1" applyNumberFormat="1" applyFont="1" applyFill="1" applyBorder="1" applyAlignment="1" applyProtection="1">
      <alignment horizontal="right" vertical="center" shrinkToFit="1"/>
      <protection hidden="1"/>
    </xf>
    <xf numFmtId="38" fontId="93" fillId="0" borderId="287" xfId="4" applyFont="1" applyFill="1" applyBorder="1" applyAlignment="1" applyProtection="1">
      <alignment horizontal="left" vertical="center" shrinkToFit="1"/>
      <protection hidden="1"/>
    </xf>
    <xf numFmtId="38" fontId="93" fillId="0" borderId="185" xfId="4" applyFont="1" applyFill="1" applyBorder="1" applyAlignment="1" applyProtection="1">
      <alignment horizontal="center" vertical="center" shrinkToFit="1"/>
      <protection hidden="1"/>
    </xf>
    <xf numFmtId="38" fontId="93" fillId="0" borderId="315" xfId="4" applyFont="1" applyFill="1" applyBorder="1" applyAlignment="1" applyProtection="1">
      <alignment horizontal="center" vertical="center" shrinkToFit="1"/>
      <protection hidden="1"/>
    </xf>
    <xf numFmtId="38" fontId="93" fillId="0" borderId="287" xfId="4" applyFont="1" applyFill="1" applyBorder="1" applyAlignment="1" applyProtection="1">
      <alignment horizontal="center" vertical="center" shrinkToFit="1"/>
      <protection hidden="1"/>
    </xf>
    <xf numFmtId="182" fontId="93" fillId="0" borderId="188" xfId="4" applyNumberFormat="1" applyFont="1" applyFill="1" applyBorder="1" applyAlignment="1" applyProtection="1">
      <alignment horizontal="center" vertical="center" shrinkToFit="1"/>
      <protection hidden="1"/>
    </xf>
    <xf numFmtId="38" fontId="17" fillId="0" borderId="238" xfId="1" applyFont="1" applyBorder="1" applyAlignment="1">
      <alignment horizontal="right" vertical="center"/>
    </xf>
    <xf numFmtId="182" fontId="92" fillId="0" borderId="0" xfId="0" applyNumberFormat="1" applyFont="1" applyProtection="1">
      <alignment vertical="center"/>
      <protection hidden="1"/>
    </xf>
    <xf numFmtId="38" fontId="94" fillId="0" borderId="0" xfId="1" applyFont="1" applyFill="1" applyBorder="1" applyProtection="1">
      <alignment vertical="center"/>
      <protection hidden="1"/>
    </xf>
    <xf numFmtId="38" fontId="95" fillId="0" borderId="314" xfId="1" applyFont="1" applyFill="1" applyBorder="1" applyAlignment="1" applyProtection="1">
      <alignment horizontal="center" vertical="top" shrinkToFit="1"/>
      <protection hidden="1"/>
    </xf>
    <xf numFmtId="38" fontId="94" fillId="0" borderId="189" xfId="1" applyFont="1" applyFill="1" applyBorder="1" applyAlignment="1" applyProtection="1">
      <alignment horizontal="right" vertical="center" shrinkToFit="1"/>
      <protection hidden="1"/>
    </xf>
    <xf numFmtId="38" fontId="94" fillId="0" borderId="322" xfId="1" applyFont="1" applyFill="1" applyBorder="1" applyAlignment="1" applyProtection="1">
      <alignment horizontal="right" vertical="center" shrinkToFit="1"/>
      <protection hidden="1"/>
    </xf>
    <xf numFmtId="0" fontId="63" fillId="14" borderId="318" xfId="1" applyNumberFormat="1" applyFont="1" applyFill="1" applyBorder="1" applyAlignment="1" applyProtection="1">
      <alignment horizontal="right" vertical="center" shrinkToFit="1"/>
      <protection hidden="1"/>
    </xf>
    <xf numFmtId="38" fontId="63" fillId="14" borderId="319" xfId="4" applyFont="1" applyFill="1" applyBorder="1" applyAlignment="1" applyProtection="1">
      <alignment horizontal="left" vertical="center" shrinkToFit="1"/>
      <protection hidden="1"/>
    </xf>
    <xf numFmtId="38" fontId="63" fillId="14" borderId="318" xfId="4" applyFont="1" applyFill="1" applyBorder="1" applyAlignment="1" applyProtection="1">
      <alignment horizontal="center" vertical="center" shrinkToFit="1"/>
      <protection hidden="1"/>
    </xf>
    <xf numFmtId="38" fontId="63" fillId="14" borderId="320" xfId="4" applyFont="1" applyFill="1" applyBorder="1" applyAlignment="1" applyProtection="1">
      <alignment horizontal="center" vertical="center" shrinkToFit="1"/>
      <protection hidden="1"/>
    </xf>
    <xf numFmtId="38" fontId="63" fillId="14" borderId="185" xfId="4" applyFont="1" applyFill="1" applyBorder="1" applyAlignment="1" applyProtection="1">
      <alignment horizontal="center" vertical="center" shrinkToFit="1"/>
      <protection hidden="1"/>
    </xf>
    <xf numFmtId="38" fontId="63" fillId="14" borderId="287" xfId="4" applyFont="1" applyFill="1" applyBorder="1" applyAlignment="1" applyProtection="1">
      <alignment horizontal="center" vertical="center" shrinkToFit="1"/>
      <protection hidden="1"/>
    </xf>
    <xf numFmtId="182" fontId="63" fillId="14" borderId="321" xfId="4" applyNumberFormat="1" applyFont="1" applyFill="1" applyBorder="1" applyAlignment="1" applyProtection="1">
      <alignment horizontal="center" vertical="center" shrinkToFit="1"/>
      <protection hidden="1"/>
    </xf>
    <xf numFmtId="38" fontId="94" fillId="14" borderId="322" xfId="1" applyFont="1" applyFill="1" applyBorder="1" applyAlignment="1" applyProtection="1">
      <alignment horizontal="right" vertical="center" shrinkToFit="1"/>
      <protection hidden="1"/>
    </xf>
    <xf numFmtId="0" fontId="63" fillId="14" borderId="56" xfId="1" applyNumberFormat="1" applyFont="1" applyFill="1" applyBorder="1" applyAlignment="1" applyProtection="1">
      <alignment horizontal="right" vertical="center" shrinkToFit="1"/>
      <protection hidden="1"/>
    </xf>
    <xf numFmtId="38" fontId="63" fillId="14" borderId="288" xfId="4" applyFont="1" applyFill="1" applyBorder="1" applyAlignment="1" applyProtection="1">
      <alignment horizontal="left" vertical="center" shrinkToFit="1"/>
      <protection hidden="1"/>
    </xf>
    <xf numFmtId="38" fontId="63" fillId="14" borderId="315" xfId="4" applyFont="1" applyFill="1" applyBorder="1" applyAlignment="1" applyProtection="1">
      <alignment horizontal="center" vertical="center" shrinkToFit="1"/>
      <protection hidden="1"/>
    </xf>
    <xf numFmtId="182" fontId="63" fillId="14" borderId="188" xfId="4" applyNumberFormat="1" applyFont="1" applyFill="1" applyBorder="1" applyAlignment="1" applyProtection="1">
      <alignment horizontal="center" vertical="center" shrinkToFit="1"/>
      <protection hidden="1"/>
    </xf>
    <xf numFmtId="38" fontId="65" fillId="14" borderId="189" xfId="1" applyFont="1" applyFill="1" applyBorder="1" applyAlignment="1" applyProtection="1">
      <alignment horizontal="right" vertical="center" shrinkToFit="1"/>
      <protection hidden="1"/>
    </xf>
    <xf numFmtId="0" fontId="63" fillId="14" borderId="147" xfId="1" applyNumberFormat="1" applyFont="1" applyFill="1" applyBorder="1" applyAlignment="1" applyProtection="1">
      <alignment horizontal="right" vertical="center" shrinkToFit="1"/>
      <protection hidden="1"/>
    </xf>
    <xf numFmtId="38" fontId="63" fillId="14" borderId="2" xfId="4" applyFont="1" applyFill="1" applyBorder="1" applyAlignment="1" applyProtection="1">
      <alignment horizontal="left" vertical="center" shrinkToFit="1"/>
      <protection hidden="1"/>
    </xf>
    <xf numFmtId="38" fontId="63" fillId="14" borderId="71" xfId="4" applyFont="1" applyFill="1" applyBorder="1" applyAlignment="1" applyProtection="1">
      <alignment horizontal="center" vertical="center" shrinkToFit="1"/>
      <protection hidden="1"/>
    </xf>
    <xf numFmtId="38" fontId="63" fillId="14" borderId="73" xfId="4" applyFont="1" applyFill="1" applyBorder="1" applyAlignment="1" applyProtection="1">
      <alignment horizontal="center" vertical="center" shrinkToFit="1"/>
      <protection hidden="1"/>
    </xf>
    <xf numFmtId="38" fontId="63" fillId="14" borderId="2" xfId="4" applyFont="1" applyFill="1" applyBorder="1" applyAlignment="1" applyProtection="1">
      <alignment horizontal="center" vertical="center" shrinkToFit="1"/>
      <protection hidden="1"/>
    </xf>
    <xf numFmtId="182" fontId="63" fillId="14" borderId="74" xfId="4" applyNumberFormat="1" applyFont="1" applyFill="1" applyBorder="1" applyAlignment="1" applyProtection="1">
      <alignment horizontal="center" vertical="center" shrinkToFit="1"/>
      <protection hidden="1"/>
    </xf>
    <xf numFmtId="38" fontId="65" fillId="14" borderId="296" xfId="1" applyFont="1" applyFill="1" applyBorder="1" applyAlignment="1" applyProtection="1">
      <alignment horizontal="right" vertical="center" shrinkToFit="1"/>
      <protection hidden="1"/>
    </xf>
    <xf numFmtId="0" fontId="63" fillId="14" borderId="70" xfId="1" applyNumberFormat="1" applyFont="1" applyFill="1" applyBorder="1" applyAlignment="1" applyProtection="1">
      <alignment horizontal="right" vertical="center" shrinkToFit="1"/>
      <protection hidden="1"/>
    </xf>
    <xf numFmtId="38" fontId="63" fillId="14" borderId="0" xfId="4" applyFont="1" applyFill="1" applyBorder="1" applyAlignment="1" applyProtection="1">
      <alignment horizontal="left" vertical="center" shrinkToFit="1"/>
      <protection hidden="1"/>
    </xf>
    <xf numFmtId="38" fontId="63" fillId="14" borderId="70" xfId="4" applyFont="1" applyFill="1" applyBorder="1" applyAlignment="1" applyProtection="1">
      <alignment horizontal="center" vertical="center" shrinkToFit="1"/>
      <protection hidden="1"/>
    </xf>
    <xf numFmtId="38" fontId="63" fillId="14" borderId="12" xfId="4" applyFont="1" applyFill="1" applyBorder="1" applyAlignment="1" applyProtection="1">
      <alignment horizontal="center" vertical="center" shrinkToFit="1"/>
      <protection hidden="1"/>
    </xf>
    <xf numFmtId="182" fontId="63" fillId="14" borderId="10" xfId="4" applyNumberFormat="1" applyFont="1" applyFill="1" applyBorder="1" applyAlignment="1" applyProtection="1">
      <alignment horizontal="center" vertical="center" shrinkToFit="1"/>
      <protection hidden="1"/>
    </xf>
    <xf numFmtId="38" fontId="94" fillId="14" borderId="143" xfId="1" applyFont="1" applyFill="1" applyBorder="1" applyAlignment="1" applyProtection="1">
      <alignment horizontal="right" vertical="center" shrinkToFit="1"/>
      <protection hidden="1"/>
    </xf>
    <xf numFmtId="38" fontId="63" fillId="14" borderId="317" xfId="4" applyFont="1" applyFill="1" applyBorder="1" applyAlignment="1" applyProtection="1">
      <alignment horizontal="center" vertical="center" shrinkToFit="1"/>
      <protection hidden="1"/>
    </xf>
    <xf numFmtId="0" fontId="63" fillId="14" borderId="298" xfId="1" applyNumberFormat="1" applyFont="1" applyFill="1" applyBorder="1" applyAlignment="1" applyProtection="1">
      <alignment horizontal="right" vertical="center" shrinkToFit="1"/>
      <protection hidden="1"/>
    </xf>
    <xf numFmtId="182" fontId="63" fillId="14" borderId="45" xfId="4" applyNumberFormat="1" applyFont="1" applyFill="1" applyBorder="1" applyAlignment="1" applyProtection="1">
      <alignment horizontal="center" vertical="center" shrinkToFit="1"/>
      <protection hidden="1"/>
    </xf>
    <xf numFmtId="38" fontId="63" fillId="14" borderId="11" xfId="4" applyFont="1" applyFill="1" applyBorder="1" applyAlignment="1" applyProtection="1">
      <alignment horizontal="left" vertical="center" shrinkToFit="1"/>
      <protection hidden="1"/>
    </xf>
    <xf numFmtId="38" fontId="63" fillId="14" borderId="11" xfId="4" applyFont="1" applyFill="1" applyBorder="1" applyAlignment="1" applyProtection="1">
      <alignment horizontal="center" vertical="center" shrinkToFit="1"/>
      <protection hidden="1"/>
    </xf>
    <xf numFmtId="38" fontId="94" fillId="14" borderId="323" xfId="1" applyFont="1" applyFill="1" applyBorder="1" applyAlignment="1" applyProtection="1">
      <alignment horizontal="right" vertical="center" shrinkToFit="1"/>
      <protection hidden="1"/>
    </xf>
    <xf numFmtId="0" fontId="63" fillId="14" borderId="185" xfId="1" applyNumberFormat="1" applyFont="1" applyFill="1" applyBorder="1" applyAlignment="1" applyProtection="1">
      <alignment horizontal="right" vertical="center" shrinkToFit="1"/>
      <protection hidden="1"/>
    </xf>
    <xf numFmtId="38" fontId="63" fillId="14" borderId="56" xfId="4" applyFont="1" applyFill="1" applyBorder="1" applyAlignment="1" applyProtection="1">
      <alignment horizontal="center" vertical="center" shrinkToFit="1"/>
      <protection hidden="1"/>
    </xf>
    <xf numFmtId="38" fontId="63" fillId="14" borderId="326" xfId="4" applyFont="1" applyFill="1" applyBorder="1" applyAlignment="1" applyProtection="1">
      <alignment horizontal="left" vertical="center" shrinkToFit="1"/>
      <protection hidden="1"/>
    </xf>
    <xf numFmtId="38" fontId="63" fillId="14" borderId="298" xfId="4" applyFont="1" applyFill="1" applyBorder="1" applyAlignment="1" applyProtection="1">
      <alignment horizontal="center" vertical="center" shrinkToFit="1"/>
      <protection hidden="1"/>
    </xf>
    <xf numFmtId="38" fontId="63" fillId="14" borderId="327" xfId="4" applyFont="1" applyFill="1" applyBorder="1" applyAlignment="1" applyProtection="1">
      <alignment horizontal="center" vertical="center" shrinkToFit="1"/>
      <protection hidden="1"/>
    </xf>
    <xf numFmtId="49" fontId="63" fillId="14" borderId="11" xfId="2" applyNumberFormat="1" applyFont="1" applyFill="1" applyBorder="1" applyAlignment="1" applyProtection="1">
      <alignment horizontal="left" vertical="center" shrinkToFit="1"/>
      <protection hidden="1"/>
    </xf>
    <xf numFmtId="49" fontId="63" fillId="14" borderId="70" xfId="2" applyNumberFormat="1" applyFont="1" applyFill="1" applyBorder="1" applyAlignment="1" applyProtection="1">
      <alignment horizontal="center" vertical="center" shrinkToFit="1"/>
      <protection hidden="1"/>
    </xf>
    <xf numFmtId="49" fontId="63" fillId="14" borderId="12" xfId="2" applyNumberFormat="1" applyFont="1" applyFill="1" applyBorder="1" applyAlignment="1" applyProtection="1">
      <alignment horizontal="center" vertical="center" shrinkToFit="1"/>
      <protection hidden="1"/>
    </xf>
    <xf numFmtId="182" fontId="63" fillId="14" borderId="10" xfId="2" applyNumberFormat="1" applyFont="1" applyFill="1" applyBorder="1" applyAlignment="1" applyProtection="1">
      <alignment horizontal="center" vertical="center" shrinkToFit="1"/>
      <protection hidden="1"/>
    </xf>
    <xf numFmtId="0" fontId="63" fillId="15" borderId="318" xfId="1" applyNumberFormat="1" applyFont="1" applyFill="1" applyBorder="1" applyAlignment="1" applyProtection="1">
      <alignment horizontal="right" vertical="center" shrinkToFit="1"/>
      <protection hidden="1"/>
    </xf>
    <xf numFmtId="49" fontId="63" fillId="15" borderId="287" xfId="2" applyNumberFormat="1" applyFont="1" applyFill="1" applyBorder="1" applyAlignment="1" applyProtection="1">
      <alignment horizontal="left" vertical="center" shrinkToFit="1"/>
      <protection hidden="1"/>
    </xf>
    <xf numFmtId="49" fontId="63" fillId="15" borderId="185" xfId="2" applyNumberFormat="1" applyFont="1" applyFill="1" applyBorder="1" applyAlignment="1" applyProtection="1">
      <alignment horizontal="center" vertical="center" shrinkToFit="1"/>
      <protection hidden="1"/>
    </xf>
    <xf numFmtId="49" fontId="63" fillId="15" borderId="315" xfId="2" applyNumberFormat="1" applyFont="1" applyFill="1" applyBorder="1" applyAlignment="1" applyProtection="1">
      <alignment horizontal="center" vertical="center" shrinkToFit="1"/>
      <protection hidden="1"/>
    </xf>
    <xf numFmtId="38" fontId="63" fillId="15" borderId="287" xfId="4" applyFont="1" applyFill="1" applyBorder="1" applyAlignment="1" applyProtection="1">
      <alignment horizontal="center" vertical="center" shrinkToFit="1"/>
      <protection hidden="1"/>
    </xf>
    <xf numFmtId="182" fontId="63" fillId="15" borderId="188" xfId="2" applyNumberFormat="1" applyFont="1" applyFill="1" applyBorder="1" applyAlignment="1" applyProtection="1">
      <alignment horizontal="center" vertical="center" shrinkToFit="1"/>
      <protection hidden="1"/>
    </xf>
    <xf numFmtId="38" fontId="94" fillId="15" borderId="189" xfId="1" applyFont="1" applyFill="1" applyBorder="1" applyAlignment="1" applyProtection="1">
      <alignment horizontal="right" vertical="center" shrinkToFit="1"/>
      <protection hidden="1"/>
    </xf>
    <xf numFmtId="0" fontId="63" fillId="15" borderId="185" xfId="1" applyNumberFormat="1" applyFont="1" applyFill="1" applyBorder="1" applyAlignment="1" applyProtection="1">
      <alignment horizontal="right" vertical="center" shrinkToFit="1"/>
      <protection hidden="1"/>
    </xf>
    <xf numFmtId="49" fontId="63" fillId="15" borderId="288" xfId="2" applyNumberFormat="1" applyFont="1" applyFill="1" applyBorder="1" applyAlignment="1" applyProtection="1">
      <alignment horizontal="left" vertical="center" shrinkToFit="1"/>
      <protection hidden="1"/>
    </xf>
    <xf numFmtId="49" fontId="63" fillId="15" borderId="56" xfId="2" applyNumberFormat="1" applyFont="1" applyFill="1" applyBorder="1" applyAlignment="1" applyProtection="1">
      <alignment horizontal="center" vertical="center" shrinkToFit="1"/>
      <protection hidden="1"/>
    </xf>
    <xf numFmtId="49" fontId="63" fillId="15" borderId="317" xfId="2" applyNumberFormat="1" applyFont="1" applyFill="1" applyBorder="1" applyAlignment="1" applyProtection="1">
      <alignment horizontal="center" vertical="center" shrinkToFit="1"/>
      <protection hidden="1"/>
    </xf>
    <xf numFmtId="182" fontId="63" fillId="15" borderId="186" xfId="2" applyNumberFormat="1" applyFont="1" applyFill="1" applyBorder="1" applyAlignment="1" applyProtection="1">
      <alignment horizontal="center" vertical="center" shrinkToFit="1"/>
      <protection hidden="1"/>
    </xf>
    <xf numFmtId="38" fontId="94" fillId="15" borderId="55" xfId="1" applyFont="1" applyFill="1" applyBorder="1" applyAlignment="1" applyProtection="1">
      <alignment horizontal="right" vertical="center" shrinkToFit="1"/>
      <protection hidden="1"/>
    </xf>
    <xf numFmtId="0" fontId="63" fillId="15" borderId="56" xfId="1" applyNumberFormat="1" applyFont="1" applyFill="1" applyBorder="1" applyAlignment="1" applyProtection="1">
      <alignment horizontal="right" vertical="center" shrinkToFit="1"/>
      <protection hidden="1"/>
    </xf>
    <xf numFmtId="38" fontId="63" fillId="15" borderId="288" xfId="4" applyFont="1" applyFill="1" applyBorder="1" applyAlignment="1" applyProtection="1">
      <alignment horizontal="center" vertical="center" shrinkToFit="1"/>
      <protection hidden="1"/>
    </xf>
    <xf numFmtId="182" fontId="63" fillId="15" borderId="149" xfId="2" applyNumberFormat="1" applyFont="1" applyFill="1" applyBorder="1" applyAlignment="1" applyProtection="1">
      <alignment horizontal="center" vertical="center" shrinkToFit="1"/>
      <protection hidden="1"/>
    </xf>
    <xf numFmtId="38" fontId="94" fillId="15" borderId="60" xfId="1" applyFont="1" applyFill="1" applyBorder="1" applyAlignment="1" applyProtection="1">
      <alignment horizontal="right" vertical="center" shrinkToFit="1"/>
      <protection hidden="1"/>
    </xf>
    <xf numFmtId="0" fontId="63" fillId="15" borderId="298" xfId="1" applyNumberFormat="1" applyFont="1" applyFill="1" applyBorder="1" applyAlignment="1" applyProtection="1">
      <alignment horizontal="right" vertical="center" shrinkToFit="1"/>
      <protection hidden="1"/>
    </xf>
    <xf numFmtId="49" fontId="63" fillId="15" borderId="326" xfId="2" applyNumberFormat="1" applyFont="1" applyFill="1" applyBorder="1" applyAlignment="1" applyProtection="1">
      <alignment horizontal="left" vertical="center" shrinkToFit="1"/>
      <protection hidden="1"/>
    </xf>
    <xf numFmtId="38" fontId="63" fillId="15" borderId="298" xfId="4" applyFont="1" applyFill="1" applyBorder="1" applyAlignment="1" applyProtection="1">
      <alignment horizontal="center" vertical="center" shrinkToFit="1"/>
      <protection hidden="1"/>
    </xf>
    <xf numFmtId="38" fontId="63" fillId="15" borderId="327" xfId="4" applyFont="1" applyFill="1" applyBorder="1" applyAlignment="1" applyProtection="1">
      <alignment horizontal="center" vertical="center" shrinkToFit="1"/>
      <protection hidden="1"/>
    </xf>
    <xf numFmtId="49" fontId="63" fillId="15" borderId="298" xfId="2" applyNumberFormat="1" applyFont="1" applyFill="1" applyBorder="1" applyAlignment="1" applyProtection="1">
      <alignment horizontal="center" vertical="center" shrinkToFit="1"/>
      <protection hidden="1"/>
    </xf>
    <xf numFmtId="38" fontId="63" fillId="15" borderId="2" xfId="4" applyFont="1" applyFill="1" applyBorder="1" applyAlignment="1" applyProtection="1">
      <alignment horizontal="center" vertical="center" shrinkToFit="1"/>
      <protection hidden="1"/>
    </xf>
    <xf numFmtId="182" fontId="63" fillId="15" borderId="299" xfId="2" applyNumberFormat="1" applyFont="1" applyFill="1" applyBorder="1" applyAlignment="1" applyProtection="1">
      <alignment horizontal="center" vertical="center" shrinkToFit="1"/>
      <protection hidden="1"/>
    </xf>
    <xf numFmtId="38" fontId="94" fillId="15" borderId="328" xfId="1" applyFont="1" applyFill="1" applyBorder="1" applyAlignment="1" applyProtection="1">
      <alignment horizontal="right" vertical="center" shrinkToFit="1"/>
      <protection hidden="1"/>
    </xf>
    <xf numFmtId="38" fontId="94" fillId="0" borderId="296" xfId="1" applyFont="1" applyFill="1" applyBorder="1" applyAlignment="1" applyProtection="1">
      <alignment horizontal="right" vertical="center" shrinkToFit="1"/>
      <protection hidden="1"/>
    </xf>
    <xf numFmtId="49" fontId="63" fillId="14" borderId="326" xfId="2" applyNumberFormat="1" applyFont="1" applyFill="1" applyBorder="1" applyAlignment="1" applyProtection="1">
      <alignment horizontal="left" vertical="center" shrinkToFit="1"/>
      <protection hidden="1"/>
    </xf>
    <xf numFmtId="38" fontId="63" fillId="14" borderId="326" xfId="4" applyFont="1" applyFill="1" applyBorder="1" applyAlignment="1" applyProtection="1">
      <alignment horizontal="center" vertical="center" shrinkToFit="1"/>
      <protection hidden="1"/>
    </xf>
    <xf numFmtId="182" fontId="63" fillId="14" borderId="299" xfId="4" applyNumberFormat="1" applyFont="1" applyFill="1" applyBorder="1" applyAlignment="1" applyProtection="1">
      <alignment horizontal="center" vertical="center" shrinkToFit="1"/>
      <protection hidden="1"/>
    </xf>
    <xf numFmtId="38" fontId="94" fillId="14" borderId="328" xfId="1" applyFont="1" applyFill="1" applyBorder="1" applyAlignment="1" applyProtection="1">
      <alignment horizontal="right" vertical="center" shrinkToFit="1"/>
      <protection hidden="1"/>
    </xf>
    <xf numFmtId="38" fontId="94" fillId="0" borderId="143" xfId="1" applyFont="1" applyFill="1" applyBorder="1" applyAlignment="1" applyProtection="1">
      <alignment horizontal="right" vertical="center" shrinkToFit="1"/>
      <protection hidden="1"/>
    </xf>
    <xf numFmtId="0" fontId="63" fillId="16" borderId="70" xfId="1" applyNumberFormat="1" applyFont="1" applyFill="1" applyBorder="1" applyAlignment="1" applyProtection="1">
      <alignment horizontal="right" vertical="center" shrinkToFit="1"/>
      <protection hidden="1"/>
    </xf>
    <xf numFmtId="49" fontId="63" fillId="16" borderId="11" xfId="2" applyNumberFormat="1" applyFont="1" applyFill="1" applyBorder="1" applyAlignment="1" applyProtection="1">
      <alignment horizontal="left" vertical="center" shrinkToFit="1"/>
      <protection hidden="1"/>
    </xf>
    <xf numFmtId="49" fontId="63" fillId="16" borderId="70" xfId="2" applyNumberFormat="1" applyFont="1" applyFill="1" applyBorder="1" applyAlignment="1" applyProtection="1">
      <alignment horizontal="center" vertical="center" shrinkToFit="1"/>
      <protection hidden="1"/>
    </xf>
    <xf numFmtId="49" fontId="63" fillId="16" borderId="12" xfId="2" applyNumberFormat="1" applyFont="1" applyFill="1" applyBorder="1" applyAlignment="1" applyProtection="1">
      <alignment horizontal="center" vertical="center" shrinkToFit="1"/>
      <protection hidden="1"/>
    </xf>
    <xf numFmtId="38" fontId="63" fillId="16" borderId="11" xfId="4" applyFont="1" applyFill="1" applyBorder="1" applyAlignment="1" applyProtection="1">
      <alignment horizontal="center" vertical="center" shrinkToFit="1"/>
      <protection hidden="1"/>
    </xf>
    <xf numFmtId="182" fontId="63" fillId="16" borderId="10" xfId="2" applyNumberFormat="1" applyFont="1" applyFill="1" applyBorder="1" applyAlignment="1" applyProtection="1">
      <alignment horizontal="center" vertical="center" shrinkToFit="1"/>
      <protection hidden="1"/>
    </xf>
    <xf numFmtId="38" fontId="94" fillId="16" borderId="323" xfId="1" applyFont="1" applyFill="1" applyBorder="1" applyAlignment="1" applyProtection="1">
      <alignment horizontal="right" vertical="center" shrinkToFit="1"/>
      <protection hidden="1"/>
    </xf>
    <xf numFmtId="0" fontId="63" fillId="15" borderId="70" xfId="1" applyNumberFormat="1" applyFont="1" applyFill="1" applyBorder="1" applyAlignment="1" applyProtection="1">
      <alignment horizontal="right" vertical="center" shrinkToFit="1"/>
      <protection hidden="1"/>
    </xf>
    <xf numFmtId="49" fontId="63" fillId="15" borderId="11" xfId="2" applyNumberFormat="1" applyFont="1" applyFill="1" applyBorder="1" applyAlignment="1" applyProtection="1">
      <alignment horizontal="left" vertical="center" shrinkToFit="1"/>
      <protection hidden="1"/>
    </xf>
    <xf numFmtId="38" fontId="63" fillId="15" borderId="70" xfId="4" applyFont="1" applyFill="1" applyBorder="1" applyAlignment="1" applyProtection="1">
      <alignment horizontal="center" vertical="center" shrinkToFit="1"/>
      <protection hidden="1"/>
    </xf>
    <xf numFmtId="38" fontId="63" fillId="15" borderId="12" xfId="4" applyFont="1" applyFill="1" applyBorder="1" applyAlignment="1" applyProtection="1">
      <alignment horizontal="center" vertical="center" shrinkToFit="1"/>
      <protection hidden="1"/>
    </xf>
    <xf numFmtId="38" fontId="63" fillId="15" borderId="11" xfId="4" applyFont="1" applyFill="1" applyBorder="1" applyAlignment="1" applyProtection="1">
      <alignment horizontal="center" vertical="center" shrinkToFit="1"/>
      <protection hidden="1"/>
    </xf>
    <xf numFmtId="182" fontId="63" fillId="15" borderId="10" xfId="4" applyNumberFormat="1" applyFont="1" applyFill="1" applyBorder="1" applyAlignment="1" applyProtection="1">
      <alignment horizontal="center" vertical="center" shrinkToFit="1"/>
      <protection hidden="1"/>
    </xf>
    <xf numFmtId="38" fontId="65" fillId="15" borderId="323" xfId="1" applyFont="1" applyFill="1" applyBorder="1" applyAlignment="1" applyProtection="1">
      <alignment horizontal="right" vertical="center" shrinkToFit="1"/>
      <protection hidden="1"/>
    </xf>
    <xf numFmtId="38" fontId="94" fillId="0" borderId="323" xfId="1" applyFont="1" applyFill="1" applyBorder="1" applyAlignment="1" applyProtection="1">
      <alignment horizontal="right" vertical="center" shrinkToFit="1"/>
      <protection hidden="1"/>
    </xf>
    <xf numFmtId="0" fontId="63" fillId="0" borderId="365" xfId="1" applyNumberFormat="1" applyFont="1" applyFill="1" applyBorder="1" applyAlignment="1" applyProtection="1">
      <alignment horizontal="right" vertical="center" shrinkToFit="1"/>
      <protection hidden="1"/>
    </xf>
    <xf numFmtId="38" fontId="63" fillId="0" borderId="366" xfId="4" applyFont="1" applyFill="1" applyBorder="1" applyAlignment="1" applyProtection="1">
      <alignment horizontal="left" vertical="center" shrinkToFit="1"/>
      <protection hidden="1"/>
    </xf>
    <xf numFmtId="0" fontId="63" fillId="0" borderId="365" xfId="2" applyFont="1" applyBorder="1" applyAlignment="1" applyProtection="1">
      <alignment horizontal="center" vertical="center" shrinkToFit="1"/>
      <protection hidden="1"/>
    </xf>
    <xf numFmtId="0" fontId="63" fillId="0" borderId="367" xfId="2" applyFont="1" applyBorder="1" applyAlignment="1" applyProtection="1">
      <alignment horizontal="center" vertical="center" shrinkToFit="1"/>
      <protection hidden="1"/>
    </xf>
    <xf numFmtId="38" fontId="63" fillId="0" borderId="366" xfId="4" applyFont="1" applyFill="1" applyBorder="1" applyAlignment="1" applyProtection="1">
      <alignment horizontal="center" vertical="center" shrinkToFit="1"/>
      <protection hidden="1"/>
    </xf>
    <xf numFmtId="182" fontId="63" fillId="0" borderId="368" xfId="2" applyNumberFormat="1" applyFont="1" applyBorder="1" applyAlignment="1" applyProtection="1">
      <alignment horizontal="center" vertical="center" shrinkToFit="1"/>
      <protection hidden="1"/>
    </xf>
    <xf numFmtId="38" fontId="94" fillId="0" borderId="369" xfId="1" applyFont="1" applyFill="1" applyBorder="1" applyAlignment="1" applyProtection="1">
      <alignment horizontal="right" vertical="center" shrinkToFit="1"/>
      <protection hidden="1"/>
    </xf>
    <xf numFmtId="38" fontId="63" fillId="0" borderId="365" xfId="4" applyFont="1" applyFill="1" applyBorder="1" applyAlignment="1" applyProtection="1">
      <alignment horizontal="center" vertical="center" shrinkToFit="1"/>
      <protection hidden="1"/>
    </xf>
    <xf numFmtId="38" fontId="63" fillId="0" borderId="367" xfId="4" applyFont="1" applyFill="1" applyBorder="1" applyAlignment="1" applyProtection="1">
      <alignment horizontal="center" vertical="center" shrinkToFit="1"/>
      <protection hidden="1"/>
    </xf>
    <xf numFmtId="182" fontId="63" fillId="0" borderId="368" xfId="4" applyNumberFormat="1" applyFont="1" applyFill="1" applyBorder="1" applyAlignment="1" applyProtection="1">
      <alignment horizontal="center" vertical="center" shrinkToFit="1"/>
      <protection hidden="1"/>
    </xf>
    <xf numFmtId="38" fontId="63" fillId="14" borderId="319" xfId="4" applyFont="1" applyFill="1" applyBorder="1" applyAlignment="1" applyProtection="1">
      <alignment horizontal="center" vertical="center" shrinkToFit="1"/>
      <protection hidden="1"/>
    </xf>
    <xf numFmtId="0" fontId="63" fillId="15" borderId="71" xfId="1" applyNumberFormat="1" applyFont="1" applyFill="1" applyBorder="1" applyAlignment="1" applyProtection="1">
      <alignment horizontal="right" vertical="center" shrinkToFit="1"/>
      <protection hidden="1"/>
    </xf>
    <xf numFmtId="0" fontId="63" fillId="15" borderId="0" xfId="2" applyFont="1" applyFill="1" applyAlignment="1" applyProtection="1">
      <alignment horizontal="left" vertical="center" shrinkToFit="1"/>
      <protection hidden="1"/>
    </xf>
    <xf numFmtId="0" fontId="63" fillId="15" borderId="147" xfId="2" applyFont="1" applyFill="1" applyBorder="1" applyAlignment="1" applyProtection="1">
      <alignment horizontal="center" vertical="center" shrinkToFit="1"/>
      <protection hidden="1"/>
    </xf>
    <xf numFmtId="0" fontId="63" fillId="15" borderId="44" xfId="2" applyFont="1" applyFill="1" applyBorder="1" applyAlignment="1" applyProtection="1">
      <alignment horizontal="center" vertical="center" shrinkToFit="1"/>
      <protection hidden="1"/>
    </xf>
    <xf numFmtId="38" fontId="63" fillId="15" borderId="0" xfId="4" applyFont="1" applyFill="1" applyBorder="1" applyAlignment="1" applyProtection="1">
      <alignment horizontal="center" vertical="center" shrinkToFit="1"/>
      <protection hidden="1"/>
    </xf>
    <xf numFmtId="182" fontId="63" fillId="15" borderId="45" xfId="2" applyNumberFormat="1" applyFont="1" applyFill="1" applyBorder="1" applyAlignment="1" applyProtection="1">
      <alignment horizontal="center" vertical="center" shrinkToFit="1"/>
      <protection hidden="1"/>
    </xf>
    <xf numFmtId="38" fontId="65" fillId="15" borderId="143" xfId="1" applyFont="1" applyFill="1" applyBorder="1" applyAlignment="1" applyProtection="1">
      <alignment horizontal="right" vertical="center" shrinkToFit="1"/>
      <protection hidden="1"/>
    </xf>
    <xf numFmtId="38" fontId="63" fillId="0" borderId="365" xfId="4" applyFont="1" applyFill="1" applyBorder="1" applyAlignment="1" applyProtection="1">
      <alignment horizontal="left" vertical="center" shrinkToFit="1"/>
      <protection hidden="1"/>
    </xf>
    <xf numFmtId="0" fontId="63" fillId="0" borderId="370" xfId="1" applyNumberFormat="1" applyFont="1" applyFill="1" applyBorder="1" applyAlignment="1" applyProtection="1">
      <alignment horizontal="right" vertical="center" shrinkToFit="1"/>
      <protection hidden="1"/>
    </xf>
    <xf numFmtId="0" fontId="63" fillId="15" borderId="11" xfId="2" applyFont="1" applyFill="1" applyBorder="1" applyAlignment="1" applyProtection="1">
      <alignment horizontal="left" vertical="center" shrinkToFit="1"/>
      <protection hidden="1"/>
    </xf>
    <xf numFmtId="38" fontId="94" fillId="0" borderId="55" xfId="1" applyFont="1" applyFill="1" applyBorder="1" applyAlignment="1" applyProtection="1">
      <alignment horizontal="right" vertical="center" shrinkToFit="1"/>
      <protection hidden="1"/>
    </xf>
    <xf numFmtId="38" fontId="94" fillId="0" borderId="328" xfId="1" applyFont="1" applyFill="1" applyBorder="1" applyAlignment="1" applyProtection="1">
      <alignment horizontal="right" vertical="center" shrinkToFit="1"/>
      <protection hidden="1"/>
    </xf>
    <xf numFmtId="184" fontId="63" fillId="14" borderId="319" xfId="4" applyNumberFormat="1" applyFont="1" applyFill="1" applyBorder="1" applyAlignment="1" applyProtection="1">
      <alignment horizontal="left" vertical="center" shrinkToFit="1"/>
      <protection hidden="1"/>
    </xf>
    <xf numFmtId="0" fontId="63" fillId="14" borderId="188" xfId="1" applyNumberFormat="1" applyFont="1" applyFill="1" applyBorder="1" applyAlignment="1" applyProtection="1">
      <alignment horizontal="right" vertical="center" shrinkToFit="1"/>
      <protection hidden="1"/>
    </xf>
    <xf numFmtId="184" fontId="63" fillId="14" borderId="56" xfId="4" applyNumberFormat="1" applyFont="1" applyFill="1" applyBorder="1" applyAlignment="1" applyProtection="1">
      <alignment horizontal="left" vertical="center" shrinkToFit="1"/>
      <protection hidden="1"/>
    </xf>
    <xf numFmtId="38" fontId="94" fillId="14" borderId="189" xfId="1" applyFont="1" applyFill="1" applyBorder="1" applyAlignment="1" applyProtection="1">
      <alignment horizontal="right" vertical="center" shrinkToFit="1"/>
      <protection hidden="1"/>
    </xf>
    <xf numFmtId="0" fontId="63" fillId="14" borderId="71" xfId="1" applyNumberFormat="1" applyFont="1" applyFill="1" applyBorder="1" applyAlignment="1" applyProtection="1">
      <alignment horizontal="right" vertical="center" shrinkToFit="1"/>
      <protection hidden="1"/>
    </xf>
    <xf numFmtId="184" fontId="63" fillId="14" borderId="2" xfId="4" applyNumberFormat="1" applyFont="1" applyFill="1" applyBorder="1" applyAlignment="1" applyProtection="1">
      <alignment horizontal="left" vertical="center" shrinkToFit="1"/>
      <protection hidden="1"/>
    </xf>
    <xf numFmtId="38" fontId="94" fillId="14" borderId="296" xfId="1" applyFont="1" applyFill="1" applyBorder="1" applyAlignment="1" applyProtection="1">
      <alignment horizontal="right" vertical="center" shrinkToFit="1"/>
      <protection hidden="1"/>
    </xf>
    <xf numFmtId="38" fontId="63" fillId="15" borderId="147" xfId="4" applyFont="1" applyFill="1" applyBorder="1" applyAlignment="1" applyProtection="1">
      <alignment horizontal="center" vertical="center" shrinkToFit="1"/>
      <protection hidden="1"/>
    </xf>
    <xf numFmtId="38" fontId="63" fillId="15" borderId="44" xfId="4" applyFont="1" applyFill="1" applyBorder="1" applyAlignment="1" applyProtection="1">
      <alignment horizontal="center" vertical="center" shrinkToFit="1"/>
      <protection hidden="1"/>
    </xf>
    <xf numFmtId="182" fontId="63" fillId="15" borderId="45" xfId="4" applyNumberFormat="1" applyFont="1" applyFill="1" applyBorder="1" applyAlignment="1" applyProtection="1">
      <alignment horizontal="center" vertical="center" shrinkToFit="1"/>
      <protection hidden="1"/>
    </xf>
    <xf numFmtId="0" fontId="63" fillId="14" borderId="0" xfId="2" applyFont="1" applyFill="1" applyAlignment="1" applyProtection="1">
      <alignment horizontal="left" vertical="center" shrinkToFit="1"/>
      <protection hidden="1"/>
    </xf>
    <xf numFmtId="38" fontId="63" fillId="14" borderId="147" xfId="4" applyFont="1" applyFill="1" applyBorder="1" applyAlignment="1" applyProtection="1">
      <alignment horizontal="center" vertical="center" shrinkToFit="1"/>
      <protection hidden="1"/>
    </xf>
    <xf numFmtId="38" fontId="63" fillId="14" borderId="44" xfId="4" applyFont="1" applyFill="1" applyBorder="1" applyAlignment="1" applyProtection="1">
      <alignment horizontal="center" vertical="center" shrinkToFit="1"/>
      <protection hidden="1"/>
    </xf>
    <xf numFmtId="38" fontId="63" fillId="14" borderId="0" xfId="4" applyFont="1" applyFill="1" applyBorder="1" applyAlignment="1" applyProtection="1">
      <alignment horizontal="center" vertical="center" shrinkToFit="1"/>
      <protection hidden="1"/>
    </xf>
    <xf numFmtId="0" fontId="63" fillId="15" borderId="70" xfId="2" applyFont="1" applyFill="1" applyBorder="1" applyAlignment="1" applyProtection="1">
      <alignment horizontal="center" vertical="center" shrinkToFit="1"/>
      <protection hidden="1"/>
    </xf>
    <xf numFmtId="0" fontId="63" fillId="15" borderId="12" xfId="2" applyFont="1" applyFill="1" applyBorder="1" applyAlignment="1" applyProtection="1">
      <alignment horizontal="center" vertical="center" shrinkToFit="1"/>
      <protection hidden="1"/>
    </xf>
    <xf numFmtId="182" fontId="63" fillId="15" borderId="10" xfId="2" applyNumberFormat="1" applyFont="1" applyFill="1" applyBorder="1" applyAlignment="1" applyProtection="1">
      <alignment horizontal="center" vertical="center" shrinkToFit="1"/>
      <protection hidden="1"/>
    </xf>
    <xf numFmtId="0" fontId="63" fillId="15" borderId="10" xfId="2" applyFont="1" applyFill="1" applyBorder="1" applyAlignment="1" applyProtection="1">
      <alignment horizontal="left" vertical="center" shrinkToFit="1"/>
      <protection hidden="1"/>
    </xf>
    <xf numFmtId="38" fontId="94" fillId="0" borderId="329" xfId="1" applyFont="1" applyFill="1" applyBorder="1" applyAlignment="1" applyProtection="1">
      <alignment horizontal="right" vertical="center" shrinkToFit="1"/>
      <protection hidden="1"/>
    </xf>
    <xf numFmtId="0" fontId="63" fillId="16" borderId="11" xfId="2" applyFont="1" applyFill="1" applyBorder="1" applyAlignment="1" applyProtection="1">
      <alignment horizontal="left" vertical="center" shrinkToFit="1"/>
      <protection hidden="1"/>
    </xf>
    <xf numFmtId="38" fontId="63" fillId="16" borderId="70" xfId="4" applyFont="1" applyFill="1" applyBorder="1" applyAlignment="1" applyProtection="1">
      <alignment horizontal="center" vertical="center" shrinkToFit="1"/>
      <protection hidden="1"/>
    </xf>
    <xf numFmtId="38" fontId="63" fillId="16" borderId="12" xfId="4" applyFont="1" applyFill="1" applyBorder="1" applyAlignment="1" applyProtection="1">
      <alignment horizontal="center" vertical="center" shrinkToFit="1"/>
      <protection hidden="1"/>
    </xf>
    <xf numFmtId="182" fontId="63" fillId="16" borderId="10" xfId="4" applyNumberFormat="1" applyFont="1" applyFill="1" applyBorder="1" applyAlignment="1" applyProtection="1">
      <alignment horizontal="center" vertical="center" shrinkToFit="1"/>
      <protection hidden="1"/>
    </xf>
    <xf numFmtId="38" fontId="94" fillId="15" borderId="323" xfId="1" applyFont="1" applyFill="1" applyBorder="1" applyAlignment="1" applyProtection="1">
      <alignment horizontal="right" vertical="center" shrinkToFit="1"/>
      <protection hidden="1"/>
    </xf>
    <xf numFmtId="0" fontId="63" fillId="14" borderId="2" xfId="2" applyFont="1" applyFill="1" applyBorder="1" applyAlignment="1" applyProtection="1">
      <alignment horizontal="left" vertical="center" shrinkToFit="1"/>
      <protection hidden="1"/>
    </xf>
    <xf numFmtId="0" fontId="63" fillId="14" borderId="71" xfId="2" applyFont="1" applyFill="1" applyBorder="1" applyAlignment="1" applyProtection="1">
      <alignment horizontal="center" vertical="center" shrinkToFit="1"/>
      <protection hidden="1"/>
    </xf>
    <xf numFmtId="0" fontId="63" fillId="14" borderId="73" xfId="2" applyFont="1" applyFill="1" applyBorder="1" applyAlignment="1" applyProtection="1">
      <alignment horizontal="center" vertical="center" shrinkToFit="1"/>
      <protection hidden="1"/>
    </xf>
    <xf numFmtId="182" fontId="63" fillId="14" borderId="74" xfId="2" applyNumberFormat="1" applyFont="1" applyFill="1" applyBorder="1" applyAlignment="1" applyProtection="1">
      <alignment horizontal="center" vertical="center" shrinkToFit="1"/>
      <protection hidden="1"/>
    </xf>
    <xf numFmtId="0" fontId="63" fillId="16" borderId="10" xfId="1" applyNumberFormat="1" applyFont="1" applyFill="1" applyBorder="1" applyAlignment="1" applyProtection="1">
      <alignment horizontal="right" vertical="center" shrinkToFit="1"/>
      <protection hidden="1"/>
    </xf>
    <xf numFmtId="0" fontId="63" fillId="16" borderId="70" xfId="2" applyFont="1" applyFill="1" applyBorder="1" applyAlignment="1" applyProtection="1">
      <alignment horizontal="left" vertical="center" shrinkToFit="1"/>
      <protection hidden="1"/>
    </xf>
    <xf numFmtId="0" fontId="63" fillId="16" borderId="70" xfId="2" applyFont="1" applyFill="1" applyBorder="1" applyAlignment="1" applyProtection="1">
      <alignment horizontal="center" vertical="center" shrinkToFit="1"/>
      <protection hidden="1"/>
    </xf>
    <xf numFmtId="0" fontId="63" fillId="16" borderId="12" xfId="2" applyFont="1" applyFill="1" applyBorder="1" applyAlignment="1" applyProtection="1">
      <alignment horizontal="center" vertical="center" shrinkToFit="1"/>
      <protection hidden="1"/>
    </xf>
    <xf numFmtId="0" fontId="63" fillId="15" borderId="321" xfId="1" applyNumberFormat="1" applyFont="1" applyFill="1" applyBorder="1" applyAlignment="1" applyProtection="1">
      <alignment horizontal="right" vertical="center" shrinkToFit="1"/>
      <protection hidden="1"/>
    </xf>
    <xf numFmtId="0" fontId="63" fillId="15" borderId="318" xfId="2" applyFont="1" applyFill="1" applyBorder="1" applyAlignment="1" applyProtection="1">
      <alignment horizontal="left" vertical="center" shrinkToFit="1"/>
      <protection hidden="1"/>
    </xf>
    <xf numFmtId="0" fontId="63" fillId="15" borderId="318" xfId="2" applyFont="1" applyFill="1" applyBorder="1" applyAlignment="1" applyProtection="1">
      <alignment horizontal="center" vertical="center" shrinkToFit="1"/>
      <protection hidden="1"/>
    </xf>
    <xf numFmtId="0" fontId="63" fillId="15" borderId="320" xfId="2" applyFont="1" applyFill="1" applyBorder="1" applyAlignment="1" applyProtection="1">
      <alignment horizontal="center" vertical="center" shrinkToFit="1"/>
      <protection hidden="1"/>
    </xf>
    <xf numFmtId="38" fontId="63" fillId="15" borderId="320" xfId="4" applyFont="1" applyFill="1" applyBorder="1" applyAlignment="1" applyProtection="1">
      <alignment horizontal="center" vertical="center" shrinkToFit="1"/>
      <protection hidden="1"/>
    </xf>
    <xf numFmtId="182" fontId="63" fillId="15" borderId="321" xfId="2" applyNumberFormat="1" applyFont="1" applyFill="1" applyBorder="1" applyAlignment="1" applyProtection="1">
      <alignment horizontal="center" vertical="center" shrinkToFit="1"/>
      <protection hidden="1"/>
    </xf>
    <xf numFmtId="38" fontId="94" fillId="15" borderId="322" xfId="1" applyFont="1" applyFill="1" applyBorder="1" applyAlignment="1" applyProtection="1">
      <alignment horizontal="right" vertical="center" shrinkToFit="1"/>
      <protection hidden="1"/>
    </xf>
    <xf numFmtId="0" fontId="63" fillId="15" borderId="2" xfId="2" applyFont="1" applyFill="1" applyBorder="1" applyAlignment="1" applyProtection="1">
      <alignment horizontal="left" vertical="center" shrinkToFit="1"/>
      <protection hidden="1"/>
    </xf>
    <xf numFmtId="38" fontId="63" fillId="15" borderId="71" xfId="4" applyFont="1" applyFill="1" applyBorder="1" applyAlignment="1" applyProtection="1">
      <alignment horizontal="center" vertical="center" shrinkToFit="1"/>
      <protection hidden="1"/>
    </xf>
    <xf numFmtId="38" fontId="63" fillId="15" borderId="73" xfId="4" applyFont="1" applyFill="1" applyBorder="1" applyAlignment="1" applyProtection="1">
      <alignment horizontal="center" vertical="center" shrinkToFit="1"/>
      <protection hidden="1"/>
    </xf>
    <xf numFmtId="182" fontId="63" fillId="15" borderId="74" xfId="4" applyNumberFormat="1" applyFont="1" applyFill="1" applyBorder="1" applyAlignment="1" applyProtection="1">
      <alignment horizontal="center" vertical="center" shrinkToFit="1"/>
      <protection hidden="1"/>
    </xf>
    <xf numFmtId="38" fontId="94" fillId="15" borderId="296" xfId="1" applyFont="1" applyFill="1" applyBorder="1" applyAlignment="1" applyProtection="1">
      <alignment horizontal="right" vertical="center" shrinkToFit="1"/>
      <protection hidden="1"/>
    </xf>
    <xf numFmtId="0" fontId="63" fillId="14" borderId="326" xfId="2" applyFont="1" applyFill="1" applyBorder="1" applyAlignment="1" applyProtection="1">
      <alignment horizontal="left" vertical="center" shrinkToFit="1"/>
      <protection hidden="1"/>
    </xf>
    <xf numFmtId="0" fontId="63" fillId="14" borderId="11" xfId="2" applyFont="1" applyFill="1" applyBorder="1" applyAlignment="1" applyProtection="1">
      <alignment horizontal="left" vertical="center" shrinkToFit="1"/>
      <protection hidden="1"/>
    </xf>
    <xf numFmtId="0" fontId="63" fillId="15" borderId="326" xfId="2" applyFont="1" applyFill="1" applyBorder="1" applyAlignment="1" applyProtection="1">
      <alignment horizontal="left" vertical="center" shrinkToFit="1"/>
      <protection hidden="1"/>
    </xf>
    <xf numFmtId="182" fontId="63" fillId="15" borderId="299" xfId="4" applyNumberFormat="1" applyFont="1" applyFill="1" applyBorder="1" applyAlignment="1" applyProtection="1">
      <alignment horizontal="center" vertical="center" shrinkToFit="1"/>
      <protection hidden="1"/>
    </xf>
    <xf numFmtId="0" fontId="63" fillId="15" borderId="147" xfId="1" applyNumberFormat="1" applyFont="1" applyFill="1" applyBorder="1" applyAlignment="1" applyProtection="1">
      <alignment horizontal="right" vertical="center" shrinkToFit="1"/>
      <protection hidden="1"/>
    </xf>
    <xf numFmtId="0" fontId="63" fillId="15" borderId="298" xfId="2" applyFont="1" applyFill="1" applyBorder="1" applyAlignment="1" applyProtection="1">
      <alignment horizontal="center" vertical="center" shrinkToFit="1"/>
      <protection hidden="1"/>
    </xf>
    <xf numFmtId="0" fontId="63" fillId="15" borderId="327" xfId="2" applyFont="1" applyFill="1" applyBorder="1" applyAlignment="1" applyProtection="1">
      <alignment horizontal="center" vertical="center" shrinkToFit="1"/>
      <protection hidden="1"/>
    </xf>
    <xf numFmtId="0" fontId="63" fillId="14" borderId="318" xfId="2" applyFont="1" applyFill="1" applyBorder="1" applyAlignment="1" applyProtection="1">
      <alignment horizontal="center" vertical="center" shrinkToFit="1"/>
      <protection hidden="1"/>
    </xf>
    <xf numFmtId="38" fontId="63" fillId="14" borderId="321" xfId="4" applyFont="1" applyFill="1" applyBorder="1" applyAlignment="1" applyProtection="1">
      <alignment horizontal="center" vertical="center" shrinkToFit="1"/>
      <protection hidden="1"/>
    </xf>
    <xf numFmtId="182" fontId="63" fillId="14" borderId="324" xfId="2" applyNumberFormat="1" applyFont="1" applyFill="1" applyBorder="1" applyAlignment="1" applyProtection="1">
      <alignment horizontal="center" vertical="center" shrinkToFit="1"/>
      <protection hidden="1"/>
    </xf>
    <xf numFmtId="0" fontId="63" fillId="15" borderId="319" xfId="2" applyFont="1" applyFill="1" applyBorder="1" applyAlignment="1" applyProtection="1">
      <alignment horizontal="left" vertical="center" shrinkToFit="1"/>
      <protection hidden="1"/>
    </xf>
    <xf numFmtId="38" fontId="63" fillId="15" borderId="318" xfId="4" applyFont="1" applyFill="1" applyBorder="1" applyAlignment="1" applyProtection="1">
      <alignment horizontal="center" vertical="center" shrinkToFit="1"/>
      <protection hidden="1"/>
    </xf>
    <xf numFmtId="38" fontId="63" fillId="15" borderId="319" xfId="4" applyFont="1" applyFill="1" applyBorder="1" applyAlignment="1" applyProtection="1">
      <alignment horizontal="center" vertical="center" shrinkToFit="1"/>
      <protection hidden="1"/>
    </xf>
    <xf numFmtId="182" fontId="63" fillId="15" borderId="321" xfId="4" applyNumberFormat="1" applyFont="1" applyFill="1" applyBorder="1" applyAlignment="1" applyProtection="1">
      <alignment horizontal="center" vertical="center" shrinkToFit="1"/>
      <protection hidden="1"/>
    </xf>
    <xf numFmtId="0" fontId="63" fillId="14" borderId="298" xfId="2" applyFont="1" applyFill="1" applyBorder="1" applyAlignment="1" applyProtection="1">
      <alignment horizontal="center" vertical="center" shrinkToFit="1"/>
      <protection hidden="1"/>
    </xf>
    <xf numFmtId="0" fontId="63" fillId="14" borderId="327" xfId="2" applyFont="1" applyFill="1" applyBorder="1" applyAlignment="1" applyProtection="1">
      <alignment horizontal="center" vertical="center" shrinkToFit="1"/>
      <protection hidden="1"/>
    </xf>
    <xf numFmtId="182" fontId="63" fillId="14" borderId="299" xfId="2" applyNumberFormat="1" applyFont="1" applyFill="1" applyBorder="1" applyAlignment="1" applyProtection="1">
      <alignment horizontal="center" vertical="center" shrinkToFit="1"/>
      <protection hidden="1"/>
    </xf>
    <xf numFmtId="0" fontId="63" fillId="15" borderId="298" xfId="2" applyFont="1" applyFill="1" applyBorder="1" applyAlignment="1" applyProtection="1">
      <alignment horizontal="left" vertical="center" shrinkToFit="1"/>
      <protection hidden="1"/>
    </xf>
    <xf numFmtId="0" fontId="63" fillId="14" borderId="147" xfId="2" applyFont="1" applyFill="1" applyBorder="1" applyAlignment="1" applyProtection="1">
      <alignment horizontal="center" vertical="center" shrinkToFit="1"/>
      <protection hidden="1"/>
    </xf>
    <xf numFmtId="0" fontId="63" fillId="14" borderId="44" xfId="2" applyFont="1" applyFill="1" applyBorder="1" applyAlignment="1" applyProtection="1">
      <alignment horizontal="center" vertical="center" shrinkToFit="1"/>
      <protection hidden="1"/>
    </xf>
    <xf numFmtId="182" fontId="63" fillId="14" borderId="45" xfId="2" applyNumberFormat="1" applyFont="1" applyFill="1" applyBorder="1" applyAlignment="1" applyProtection="1">
      <alignment horizontal="center" vertical="center" shrinkToFit="1"/>
      <protection hidden="1"/>
    </xf>
    <xf numFmtId="0" fontId="63" fillId="16" borderId="318" xfId="1" applyNumberFormat="1" applyFont="1" applyFill="1" applyBorder="1" applyAlignment="1" applyProtection="1">
      <alignment horizontal="right" vertical="center" shrinkToFit="1"/>
      <protection hidden="1"/>
    </xf>
    <xf numFmtId="0" fontId="63" fillId="16" borderId="319" xfId="2" applyFont="1" applyFill="1" applyBorder="1" applyAlignment="1" applyProtection="1">
      <alignment horizontal="left" vertical="center" shrinkToFit="1"/>
      <protection hidden="1"/>
    </xf>
    <xf numFmtId="38" fontId="63" fillId="16" borderId="318" xfId="4" applyFont="1" applyFill="1" applyBorder="1" applyAlignment="1" applyProtection="1">
      <alignment horizontal="center" vertical="center" shrinkToFit="1"/>
      <protection hidden="1"/>
    </xf>
    <xf numFmtId="38" fontId="63" fillId="16" borderId="320" xfId="4" applyFont="1" applyFill="1" applyBorder="1" applyAlignment="1" applyProtection="1">
      <alignment horizontal="center" vertical="center" shrinkToFit="1"/>
      <protection hidden="1"/>
    </xf>
    <xf numFmtId="38" fontId="63" fillId="16" borderId="319" xfId="4" applyFont="1" applyFill="1" applyBorder="1" applyAlignment="1" applyProtection="1">
      <alignment horizontal="center" vertical="center" shrinkToFit="1"/>
      <protection hidden="1"/>
    </xf>
    <xf numFmtId="182" fontId="63" fillId="16" borderId="321" xfId="4" applyNumberFormat="1" applyFont="1" applyFill="1" applyBorder="1" applyAlignment="1" applyProtection="1">
      <alignment horizontal="center" vertical="center" shrinkToFit="1"/>
      <protection hidden="1"/>
    </xf>
    <xf numFmtId="38" fontId="94" fillId="16" borderId="322" xfId="1" applyFont="1" applyFill="1" applyBorder="1" applyAlignment="1" applyProtection="1">
      <alignment horizontal="right" vertical="center" shrinkToFit="1"/>
      <protection hidden="1"/>
    </xf>
    <xf numFmtId="38" fontId="94" fillId="15" borderId="143" xfId="1" applyFont="1" applyFill="1" applyBorder="1" applyAlignment="1" applyProtection="1">
      <alignment horizontal="right" vertical="center" shrinkToFit="1"/>
      <protection hidden="1"/>
    </xf>
    <xf numFmtId="0" fontId="63" fillId="16" borderId="71" xfId="1" applyNumberFormat="1" applyFont="1" applyFill="1" applyBorder="1" applyAlignment="1" applyProtection="1">
      <alignment horizontal="right" vertical="center" shrinkToFit="1"/>
      <protection hidden="1"/>
    </xf>
    <xf numFmtId="0" fontId="63" fillId="16" borderId="326" xfId="2" applyFont="1" applyFill="1" applyBorder="1" applyAlignment="1" applyProtection="1">
      <alignment horizontal="left" vertical="center" shrinkToFit="1"/>
      <protection hidden="1"/>
    </xf>
    <xf numFmtId="38" fontId="63" fillId="16" borderId="298" xfId="4" applyFont="1" applyFill="1" applyBorder="1" applyAlignment="1" applyProtection="1">
      <alignment horizontal="center" vertical="center" shrinkToFit="1"/>
      <protection hidden="1"/>
    </xf>
    <xf numFmtId="38" fontId="63" fillId="16" borderId="327" xfId="4" applyFont="1" applyFill="1" applyBorder="1" applyAlignment="1" applyProtection="1">
      <alignment horizontal="center" vertical="center" shrinkToFit="1"/>
      <protection hidden="1"/>
    </xf>
    <xf numFmtId="38" fontId="63" fillId="16" borderId="2" xfId="4" applyFont="1" applyFill="1" applyBorder="1" applyAlignment="1" applyProtection="1">
      <alignment horizontal="center" vertical="center" shrinkToFit="1"/>
      <protection hidden="1"/>
    </xf>
    <xf numFmtId="182" fontId="63" fillId="16" borderId="299" xfId="4" applyNumberFormat="1" applyFont="1" applyFill="1" applyBorder="1" applyAlignment="1" applyProtection="1">
      <alignment horizontal="center" vertical="center" shrinkToFit="1"/>
      <protection hidden="1"/>
    </xf>
    <xf numFmtId="38" fontId="94" fillId="16" borderId="328" xfId="1" applyFont="1" applyFill="1" applyBorder="1" applyAlignment="1" applyProtection="1">
      <alignment horizontal="right" vertical="center" shrinkToFit="1"/>
      <protection hidden="1"/>
    </xf>
    <xf numFmtId="0" fontId="63" fillId="14" borderId="70" xfId="2" applyFont="1" applyFill="1" applyBorder="1" applyAlignment="1" applyProtection="1">
      <alignment horizontal="center" vertical="center" shrinkToFit="1"/>
      <protection hidden="1"/>
    </xf>
    <xf numFmtId="0" fontId="63" fillId="14" borderId="12" xfId="2" applyFont="1" applyFill="1" applyBorder="1" applyAlignment="1" applyProtection="1">
      <alignment horizontal="center" vertical="center" shrinkToFit="1"/>
      <protection hidden="1"/>
    </xf>
    <xf numFmtId="38" fontId="94" fillId="0" borderId="362" xfId="1" applyFont="1" applyFill="1" applyBorder="1" applyAlignment="1" applyProtection="1">
      <alignment horizontal="right" vertical="center" shrinkToFit="1"/>
      <protection hidden="1"/>
    </xf>
    <xf numFmtId="38" fontId="92" fillId="0" borderId="0" xfId="1" applyFont="1" applyFill="1" applyBorder="1" applyAlignment="1" applyProtection="1">
      <alignment horizontal="right" vertical="center"/>
      <protection hidden="1"/>
    </xf>
    <xf numFmtId="0" fontId="63" fillId="17" borderId="70" xfId="1" applyNumberFormat="1" applyFont="1" applyFill="1" applyBorder="1" applyAlignment="1" applyProtection="1">
      <alignment vertical="center" shrinkToFit="1"/>
      <protection hidden="1"/>
    </xf>
    <xf numFmtId="38" fontId="63" fillId="17" borderId="70" xfId="4" applyFont="1" applyFill="1" applyBorder="1" applyAlignment="1" applyProtection="1">
      <alignment horizontal="left" vertical="center" shrinkToFit="1"/>
      <protection hidden="1"/>
    </xf>
    <xf numFmtId="0" fontId="96" fillId="17" borderId="70" xfId="0" applyFont="1" applyFill="1" applyBorder="1" applyProtection="1">
      <alignment vertical="center"/>
      <protection hidden="1"/>
    </xf>
    <xf numFmtId="0" fontId="96" fillId="17" borderId="70" xfId="0" applyFont="1" applyFill="1" applyBorder="1" applyAlignment="1" applyProtection="1">
      <alignment horizontal="center" vertical="center"/>
      <protection hidden="1"/>
    </xf>
    <xf numFmtId="182" fontId="96" fillId="17" borderId="10" xfId="0" applyNumberFormat="1" applyFont="1" applyFill="1" applyBorder="1" applyAlignment="1" applyProtection="1">
      <alignment horizontal="center" vertical="center"/>
      <protection hidden="1"/>
    </xf>
    <xf numFmtId="38" fontId="94" fillId="17" borderId="70" xfId="1" applyFont="1" applyFill="1" applyBorder="1" applyAlignment="1" applyProtection="1">
      <alignment horizontal="right" vertical="center" shrinkToFit="1"/>
      <protection hidden="1"/>
    </xf>
    <xf numFmtId="38" fontId="92" fillId="0" borderId="0" xfId="1" applyFont="1" applyFill="1" applyBorder="1" applyProtection="1">
      <alignment vertical="center"/>
      <protection hidden="1"/>
    </xf>
    <xf numFmtId="0" fontId="84" fillId="0" borderId="371" xfId="0" applyFont="1" applyBorder="1">
      <alignment vertical="center"/>
    </xf>
    <xf numFmtId="0" fontId="72" fillId="13" borderId="56" xfId="2" applyFont="1" applyFill="1" applyBorder="1" applyAlignment="1" applyProtection="1">
      <alignment horizontal="left" vertical="center" shrinkToFit="1"/>
      <protection locked="0"/>
    </xf>
    <xf numFmtId="0" fontId="71" fillId="13" borderId="288" xfId="1" applyNumberFormat="1" applyFont="1" applyFill="1" applyBorder="1" applyAlignment="1">
      <alignment horizontal="right" vertical="center" shrinkToFit="1"/>
    </xf>
    <xf numFmtId="182" fontId="72" fillId="13" borderId="332" xfId="4" applyNumberFormat="1" applyFont="1" applyFill="1" applyBorder="1" applyAlignment="1" applyProtection="1">
      <alignment horizontal="center" vertical="center" shrinkToFit="1"/>
    </xf>
    <xf numFmtId="182" fontId="72" fillId="13" borderId="288" xfId="4" applyNumberFormat="1" applyFont="1" applyFill="1" applyBorder="1" applyAlignment="1" applyProtection="1">
      <alignment horizontal="center" vertical="center" shrinkToFit="1"/>
    </xf>
    <xf numFmtId="182" fontId="72" fillId="13" borderId="56" xfId="4" applyNumberFormat="1" applyFont="1" applyFill="1" applyBorder="1" applyAlignment="1" applyProtection="1">
      <alignment horizontal="center" vertical="center" shrinkToFit="1"/>
    </xf>
    <xf numFmtId="0" fontId="63" fillId="18" borderId="70" xfId="1" applyNumberFormat="1" applyFont="1" applyFill="1" applyBorder="1" applyAlignment="1" applyProtection="1">
      <alignment horizontal="right" vertical="center" shrinkToFit="1"/>
      <protection hidden="1"/>
    </xf>
    <xf numFmtId="0" fontId="63" fillId="18" borderId="11" xfId="2" applyFont="1" applyFill="1" applyBorder="1" applyAlignment="1" applyProtection="1">
      <alignment horizontal="left" vertical="center" shrinkToFit="1"/>
      <protection hidden="1"/>
    </xf>
    <xf numFmtId="0" fontId="63" fillId="18" borderId="70" xfId="2" applyFont="1" applyFill="1" applyBorder="1" applyAlignment="1" applyProtection="1">
      <alignment horizontal="center" vertical="center" shrinkToFit="1"/>
      <protection hidden="1"/>
    </xf>
    <xf numFmtId="0" fontId="63" fillId="18" borderId="12" xfId="2" applyFont="1" applyFill="1" applyBorder="1" applyAlignment="1" applyProtection="1">
      <alignment horizontal="center" vertical="center" shrinkToFit="1"/>
      <protection hidden="1"/>
    </xf>
    <xf numFmtId="38" fontId="63" fillId="18" borderId="12" xfId="4" applyFont="1" applyFill="1" applyBorder="1" applyAlignment="1" applyProtection="1">
      <alignment horizontal="center" vertical="center" shrinkToFit="1"/>
      <protection hidden="1"/>
    </xf>
    <xf numFmtId="182" fontId="63" fillId="18" borderId="10" xfId="2" applyNumberFormat="1" applyFont="1" applyFill="1" applyBorder="1" applyAlignment="1" applyProtection="1">
      <alignment horizontal="center" vertical="center" shrinkToFit="1"/>
      <protection hidden="1"/>
    </xf>
    <xf numFmtId="38" fontId="94" fillId="18" borderId="323" xfId="1" applyFont="1" applyFill="1" applyBorder="1" applyAlignment="1" applyProtection="1">
      <alignment horizontal="right" vertical="center" shrinkToFit="1"/>
      <protection hidden="1"/>
    </xf>
    <xf numFmtId="0" fontId="72" fillId="0" borderId="0" xfId="2" applyFont="1" applyAlignment="1">
      <alignment horizontal="left"/>
    </xf>
    <xf numFmtId="0" fontId="60" fillId="0" borderId="0" xfId="2" applyFont="1" applyAlignment="1">
      <alignment horizontal="center" vertical="center"/>
    </xf>
    <xf numFmtId="0" fontId="77" fillId="0" borderId="0" xfId="2" applyFont="1" applyAlignment="1">
      <alignment horizontal="center" vertical="distributed" wrapText="1"/>
    </xf>
    <xf numFmtId="0" fontId="78" fillId="0" borderId="0" xfId="2" applyFont="1" applyAlignment="1">
      <alignment horizontal="center" vertical="distributed" wrapText="1"/>
    </xf>
    <xf numFmtId="0" fontId="82" fillId="0" borderId="0" xfId="2" applyFont="1" applyAlignment="1">
      <alignment horizontal="left" vertical="distributed" wrapText="1"/>
    </xf>
    <xf numFmtId="0" fontId="9" fillId="0" borderId="0" xfId="2" applyFont="1" applyAlignment="1">
      <alignment horizontal="left" vertical="top" wrapText="1"/>
    </xf>
    <xf numFmtId="0" fontId="9" fillId="0" borderId="0" xfId="2" applyFont="1" applyAlignment="1">
      <alignment horizontal="center" vertical="center"/>
    </xf>
    <xf numFmtId="0" fontId="8" fillId="0" borderId="0" xfId="2" applyFont="1" applyAlignment="1">
      <alignment horizontal="center" vertical="center"/>
    </xf>
    <xf numFmtId="0" fontId="2" fillId="0" borderId="0" xfId="2" applyAlignment="1">
      <alignment horizontal="left" vertical="center" wrapText="1"/>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8" fontId="20" fillId="2" borderId="10" xfId="1" applyFont="1" applyFill="1" applyBorder="1" applyAlignment="1" applyProtection="1">
      <alignment horizontal="center" vertical="center" shrinkToFit="1"/>
      <protection hidden="1"/>
    </xf>
    <xf numFmtId="38" fontId="20" fillId="2" borderId="11" xfId="1" applyFont="1" applyFill="1" applyBorder="1" applyAlignment="1" applyProtection="1">
      <alignment horizontal="center" vertical="center" shrinkToFit="1"/>
      <protection hidden="1"/>
    </xf>
    <xf numFmtId="38" fontId="20" fillId="2" borderId="12" xfId="1" applyFont="1" applyFill="1" applyBorder="1" applyAlignment="1" applyProtection="1">
      <alignment horizontal="center" vertical="center" shrinkToFit="1"/>
      <protection hidden="1"/>
    </xf>
    <xf numFmtId="0" fontId="10" fillId="0" borderId="10"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38" fontId="10" fillId="0" borderId="10" xfId="0" applyNumberFormat="1" applyFont="1" applyBorder="1" applyAlignment="1" applyProtection="1">
      <alignment horizontal="center" vertical="center"/>
      <protection locked="0"/>
    </xf>
    <xf numFmtId="38" fontId="10" fillId="0" borderId="11" xfId="0" applyNumberFormat="1" applyFont="1" applyBorder="1" applyAlignment="1" applyProtection="1">
      <alignment horizontal="center" vertical="center"/>
      <protection locked="0"/>
    </xf>
    <xf numFmtId="38" fontId="10" fillId="0" borderId="12" xfId="0" applyNumberFormat="1" applyFont="1" applyBorder="1" applyAlignment="1" applyProtection="1">
      <alignment horizontal="center" vertical="center"/>
      <protection locked="0"/>
    </xf>
    <xf numFmtId="0" fontId="10" fillId="0" borderId="0" xfId="0" applyFont="1" applyAlignment="1" applyProtection="1">
      <alignment horizontal="center" vertical="center" shrinkToFit="1"/>
      <protection locked="0"/>
    </xf>
    <xf numFmtId="0" fontId="0" fillId="0" borderId="0" xfId="0" applyAlignment="1" applyProtection="1">
      <alignment horizontal="center" vertical="center"/>
      <protection hidden="1"/>
    </xf>
    <xf numFmtId="0" fontId="0" fillId="0" borderId="44" xfId="0" applyBorder="1" applyAlignment="1" applyProtection="1">
      <alignment horizontal="center" vertical="center"/>
      <protection hidden="1"/>
    </xf>
    <xf numFmtId="0" fontId="4" fillId="0" borderId="130" xfId="0" applyFont="1" applyBorder="1" applyAlignment="1" applyProtection="1">
      <alignment horizontal="center" vertical="center" shrinkToFit="1"/>
      <protection hidden="1"/>
    </xf>
    <xf numFmtId="0" fontId="4" fillId="0" borderId="219" xfId="0" applyFont="1" applyBorder="1" applyAlignment="1" applyProtection="1">
      <alignment horizontal="center" vertical="center" shrinkToFit="1"/>
      <protection hidden="1"/>
    </xf>
    <xf numFmtId="49" fontId="17" fillId="0" borderId="356" xfId="1" applyNumberFormat="1" applyFont="1" applyFill="1" applyBorder="1" applyAlignment="1" applyProtection="1">
      <alignment horizontal="left" vertical="center" shrinkToFit="1"/>
      <protection locked="0"/>
    </xf>
    <xf numFmtId="49" fontId="17" fillId="0" borderId="92" xfId="1" applyNumberFormat="1" applyFont="1" applyFill="1" applyBorder="1" applyAlignment="1" applyProtection="1">
      <alignment horizontal="left" vertical="center" shrinkToFit="1"/>
      <protection locked="0"/>
    </xf>
    <xf numFmtId="49" fontId="17" fillId="0" borderId="357" xfId="1" applyNumberFormat="1" applyFont="1" applyFill="1" applyBorder="1" applyAlignment="1" applyProtection="1">
      <alignment horizontal="left" vertical="center" shrinkToFit="1"/>
      <protection locked="0"/>
    </xf>
    <xf numFmtId="38" fontId="34" fillId="0" borderId="130" xfId="1" applyFont="1" applyFill="1" applyBorder="1" applyAlignment="1" applyProtection="1">
      <alignment horizontal="right" vertical="center" shrinkToFit="1"/>
      <protection locked="0"/>
    </xf>
    <xf numFmtId="38" fontId="34" fillId="0" borderId="219" xfId="1" applyFont="1" applyFill="1" applyBorder="1" applyAlignment="1" applyProtection="1">
      <alignment horizontal="right" vertical="center" shrinkToFit="1"/>
      <protection locked="0"/>
    </xf>
    <xf numFmtId="38" fontId="35" fillId="0" borderId="205" xfId="1" applyFont="1" applyFill="1" applyBorder="1" applyAlignment="1" applyProtection="1">
      <alignment horizontal="right" vertical="center" shrinkToFit="1"/>
      <protection hidden="1"/>
    </xf>
    <xf numFmtId="38" fontId="35" fillId="0" borderId="82" xfId="1" applyFont="1" applyFill="1" applyBorder="1" applyAlignment="1" applyProtection="1">
      <alignment horizontal="right" vertical="center" shrinkToFit="1"/>
      <protection hidden="1"/>
    </xf>
    <xf numFmtId="38" fontId="35" fillId="0" borderId="138" xfId="1" applyFont="1" applyFill="1" applyBorder="1" applyAlignment="1" applyProtection="1">
      <alignment horizontal="right" vertical="center" shrinkToFit="1"/>
      <protection hidden="1"/>
    </xf>
    <xf numFmtId="38" fontId="35" fillId="0" borderId="88" xfId="1" applyFont="1" applyFill="1" applyBorder="1" applyAlignment="1" applyProtection="1">
      <alignment horizontal="right" vertical="center" shrinkToFit="1"/>
      <protection hidden="1"/>
    </xf>
    <xf numFmtId="38" fontId="35" fillId="0" borderId="89" xfId="1" applyFont="1" applyFill="1" applyBorder="1" applyAlignment="1" applyProtection="1">
      <alignment horizontal="right" vertical="center" shrinkToFit="1"/>
      <protection hidden="1"/>
    </xf>
    <xf numFmtId="49" fontId="17" fillId="0" borderId="90" xfId="1" applyNumberFormat="1" applyFont="1" applyFill="1" applyBorder="1" applyAlignment="1" applyProtection="1">
      <alignment horizontal="left" vertical="center" shrinkToFit="1"/>
      <protection locked="0"/>
    </xf>
    <xf numFmtId="49" fontId="17" fillId="0" borderId="82" xfId="1" applyNumberFormat="1" applyFont="1" applyFill="1" applyBorder="1" applyAlignment="1" applyProtection="1">
      <alignment horizontal="left" vertical="center" shrinkToFit="1"/>
      <protection locked="0"/>
    </xf>
    <xf numFmtId="49" fontId="17" fillId="0" borderId="169" xfId="1" applyNumberFormat="1" applyFont="1" applyFill="1" applyBorder="1" applyAlignment="1" applyProtection="1">
      <alignment horizontal="left" vertical="center" shrinkToFit="1"/>
      <protection locked="0"/>
    </xf>
    <xf numFmtId="38" fontId="34" fillId="0" borderId="133" xfId="1" applyFont="1" applyFill="1" applyBorder="1" applyAlignment="1" applyProtection="1">
      <alignment horizontal="right" vertical="center" shrinkToFit="1"/>
      <protection locked="0"/>
    </xf>
    <xf numFmtId="38" fontId="34" fillId="0" borderId="134" xfId="1" applyFont="1" applyFill="1" applyBorder="1" applyAlignment="1" applyProtection="1">
      <alignment horizontal="right" vertical="center" shrinkToFit="1"/>
      <protection locked="0"/>
    </xf>
    <xf numFmtId="49" fontId="17" fillId="0" borderId="99" xfId="1" applyNumberFormat="1" applyFont="1" applyFill="1" applyBorder="1" applyAlignment="1" applyProtection="1">
      <alignment horizontal="left" vertical="center" shrinkToFit="1"/>
      <protection locked="0"/>
    </xf>
    <xf numFmtId="49" fontId="17" fillId="0" borderId="97" xfId="1" applyNumberFormat="1" applyFont="1" applyFill="1" applyBorder="1" applyAlignment="1" applyProtection="1">
      <alignment horizontal="left" vertical="center" shrinkToFit="1"/>
      <protection locked="0"/>
    </xf>
    <xf numFmtId="49" fontId="17" fillId="0" borderId="170" xfId="1" applyNumberFormat="1" applyFont="1" applyFill="1" applyBorder="1" applyAlignment="1" applyProtection="1">
      <alignment horizontal="left" vertical="center" shrinkToFit="1"/>
      <protection locked="0"/>
    </xf>
    <xf numFmtId="38" fontId="34" fillId="0" borderId="131" xfId="1" applyFont="1" applyFill="1" applyBorder="1" applyAlignment="1" applyProtection="1">
      <alignment horizontal="right" vertical="center" shrinkToFit="1"/>
      <protection locked="0"/>
    </xf>
    <xf numFmtId="0" fontId="22" fillId="0" borderId="227" xfId="0" applyFont="1" applyBorder="1" applyAlignment="1" applyProtection="1">
      <alignment horizontal="center" vertical="center" shrinkToFit="1"/>
      <protection hidden="1"/>
    </xf>
    <xf numFmtId="0" fontId="22" fillId="0" borderId="133" xfId="0" applyFont="1" applyBorder="1" applyAlignment="1" applyProtection="1">
      <alignment horizontal="center" vertical="center" shrinkToFit="1"/>
      <protection hidden="1"/>
    </xf>
    <xf numFmtId="0" fontId="4" fillId="0" borderId="133" xfId="0" applyFont="1" applyBorder="1" applyAlignment="1" applyProtection="1">
      <alignment horizontal="center" vertical="center" shrinkToFit="1"/>
      <protection hidden="1"/>
    </xf>
    <xf numFmtId="0" fontId="4" fillId="0" borderId="222" xfId="0" applyFont="1" applyBorder="1" applyAlignment="1" applyProtection="1">
      <alignment horizontal="center" vertical="center" shrinkToFit="1"/>
      <protection hidden="1"/>
    </xf>
    <xf numFmtId="176" fontId="22" fillId="0" borderId="207" xfId="4" applyNumberFormat="1" applyFont="1" applyFill="1" applyBorder="1" applyAlignment="1" applyProtection="1">
      <alignment horizontal="right" vertical="center" shrinkToFit="1"/>
      <protection hidden="1"/>
    </xf>
    <xf numFmtId="176" fontId="22" fillId="0" borderId="97" xfId="4" applyNumberFormat="1" applyFont="1" applyFill="1" applyBorder="1" applyAlignment="1" applyProtection="1">
      <alignment horizontal="right" vertical="center" shrinkToFit="1"/>
      <protection hidden="1"/>
    </xf>
    <xf numFmtId="176" fontId="22" fillId="0" borderId="139" xfId="4" applyNumberFormat="1" applyFont="1" applyFill="1" applyBorder="1" applyAlignment="1" applyProtection="1">
      <alignment horizontal="right" vertical="center" shrinkToFit="1"/>
      <protection hidden="1"/>
    </xf>
    <xf numFmtId="38" fontId="35" fillId="0" borderId="91" xfId="1" applyFont="1" applyFill="1" applyBorder="1" applyAlignment="1" applyProtection="1">
      <alignment horizontal="right" vertical="center" shrinkToFit="1"/>
      <protection hidden="1"/>
    </xf>
    <xf numFmtId="38" fontId="35" fillId="0" borderId="92" xfId="1" applyFont="1" applyFill="1" applyBorder="1" applyAlignment="1" applyProtection="1">
      <alignment horizontal="right" vertical="center" shrinkToFit="1"/>
      <protection hidden="1"/>
    </xf>
    <xf numFmtId="38" fontId="35" fillId="0" borderId="93" xfId="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locked="0"/>
    </xf>
    <xf numFmtId="183" fontId="10" fillId="0" borderId="1" xfId="1" applyNumberFormat="1" applyFont="1" applyFill="1" applyBorder="1" applyAlignment="1" applyProtection="1">
      <alignment horizontal="center" vertical="center" shrinkToFit="1"/>
      <protection locked="0"/>
    </xf>
    <xf numFmtId="183" fontId="10" fillId="0" borderId="33" xfId="1" applyNumberFormat="1" applyFont="1" applyFill="1" applyBorder="1" applyAlignment="1" applyProtection="1">
      <alignment horizontal="center" vertical="center" shrinkToFit="1"/>
      <protection locked="0"/>
    </xf>
    <xf numFmtId="183" fontId="10" fillId="0" borderId="45" xfId="1" applyNumberFormat="1" applyFont="1" applyFill="1" applyBorder="1" applyAlignment="1" applyProtection="1">
      <alignment horizontal="center" vertical="center" shrinkToFit="1"/>
      <protection locked="0"/>
    </xf>
    <xf numFmtId="183" fontId="10" fillId="0" borderId="0" xfId="1" applyNumberFormat="1" applyFont="1" applyFill="1" applyBorder="1" applyAlignment="1" applyProtection="1">
      <alignment horizontal="center" vertical="center" shrinkToFit="1"/>
      <protection locked="0"/>
    </xf>
    <xf numFmtId="183" fontId="10" fillId="0" borderId="44" xfId="1" applyNumberFormat="1" applyFont="1" applyFill="1" applyBorder="1" applyAlignment="1" applyProtection="1">
      <alignment horizontal="center" vertical="center" shrinkToFit="1"/>
      <protection locked="0"/>
    </xf>
    <xf numFmtId="183" fontId="10" fillId="0" borderId="74" xfId="1" applyNumberFormat="1" applyFont="1" applyFill="1" applyBorder="1" applyAlignment="1" applyProtection="1">
      <alignment horizontal="center" vertical="center" shrinkToFit="1"/>
      <protection locked="0"/>
    </xf>
    <xf numFmtId="183" fontId="10" fillId="0" borderId="2" xfId="1" applyNumberFormat="1" applyFont="1" applyFill="1" applyBorder="1" applyAlignment="1" applyProtection="1">
      <alignment horizontal="center" vertical="center" shrinkToFit="1"/>
      <protection locked="0"/>
    </xf>
    <xf numFmtId="183" fontId="10" fillId="0" borderId="73" xfId="1" applyNumberFormat="1" applyFont="1" applyFill="1" applyBorder="1" applyAlignment="1" applyProtection="1">
      <alignment horizontal="center" vertical="center" shrinkToFit="1"/>
      <protection locked="0"/>
    </xf>
    <xf numFmtId="0" fontId="10" fillId="0" borderId="74" xfId="0" applyFont="1" applyBorder="1" applyAlignment="1" applyProtection="1">
      <alignment horizontal="center" vertical="center" shrinkToFit="1"/>
      <protection locked="0"/>
    </xf>
    <xf numFmtId="0" fontId="10" fillId="0" borderId="2" xfId="0" applyFont="1" applyBorder="1" applyAlignment="1" applyProtection="1">
      <alignment horizontal="center" vertical="center" shrinkToFit="1"/>
      <protection locked="0"/>
    </xf>
    <xf numFmtId="0" fontId="20" fillId="2" borderId="4" xfId="0" applyFont="1" applyFill="1" applyBorder="1" applyAlignment="1" applyProtection="1">
      <alignment horizontal="center" vertical="center"/>
      <protection hidden="1"/>
    </xf>
    <xf numFmtId="0" fontId="20" fillId="2" borderId="8"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80" xfId="0" applyFont="1" applyBorder="1" applyAlignment="1" applyProtection="1">
      <alignment horizontal="center" vertical="center"/>
      <protection hidden="1"/>
    </xf>
    <xf numFmtId="38" fontId="10" fillId="0" borderId="16" xfId="0" applyNumberFormat="1" applyFont="1" applyBorder="1" applyAlignment="1" applyProtection="1">
      <alignment horizontal="center" vertical="center"/>
      <protection hidden="1"/>
    </xf>
    <xf numFmtId="38" fontId="10" fillId="0" borderId="17" xfId="0" applyNumberFormat="1" applyFont="1" applyBorder="1" applyAlignment="1" applyProtection="1">
      <alignment horizontal="center" vertical="center"/>
      <protection hidden="1"/>
    </xf>
    <xf numFmtId="38" fontId="10" fillId="0" borderId="15" xfId="0" applyNumberFormat="1" applyFont="1" applyBorder="1" applyAlignment="1" applyProtection="1">
      <alignment horizontal="center" vertical="center"/>
      <protection hidden="1"/>
    </xf>
    <xf numFmtId="38" fontId="0" fillId="0" borderId="167" xfId="0" applyNumberFormat="1" applyBorder="1" applyAlignment="1" applyProtection="1">
      <alignment horizontal="center" vertical="center"/>
      <protection hidden="1"/>
    </xf>
    <xf numFmtId="38" fontId="0" fillId="0" borderId="32"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38" fontId="20" fillId="2" borderId="70" xfId="1" applyFont="1" applyFill="1" applyBorder="1" applyAlignment="1" applyProtection="1">
      <alignment horizontal="center" vertical="center" shrinkToFit="1"/>
      <protection hidden="1"/>
    </xf>
    <xf numFmtId="38" fontId="20" fillId="2" borderId="5" xfId="1" applyFont="1" applyFill="1" applyBorder="1" applyAlignment="1" applyProtection="1">
      <alignment horizontal="center" vertical="center" shrinkToFit="1"/>
      <protection hidden="1"/>
    </xf>
    <xf numFmtId="38" fontId="20" fillId="2" borderId="6" xfId="1" applyFont="1" applyFill="1" applyBorder="1" applyAlignment="1" applyProtection="1">
      <alignment horizontal="center" vertical="center" shrinkToFit="1"/>
      <protection hidden="1"/>
    </xf>
    <xf numFmtId="38" fontId="20" fillId="2" borderId="9" xfId="1" applyFont="1" applyFill="1" applyBorder="1" applyAlignment="1" applyProtection="1">
      <alignment horizontal="center" vertical="center" shrinkToFit="1"/>
      <protection hidden="1"/>
    </xf>
    <xf numFmtId="38" fontId="20" fillId="2" borderId="8" xfId="1" applyFont="1" applyFill="1" applyBorder="1" applyAlignment="1" applyProtection="1">
      <alignment horizontal="center" vertical="center" shrinkToFit="1"/>
      <protection hidden="1"/>
    </xf>
    <xf numFmtId="0" fontId="22" fillId="0" borderId="138" xfId="0" applyFont="1" applyBorder="1" applyAlignment="1" applyProtection="1">
      <alignment horizontal="center" vertical="center" shrinkToFit="1"/>
      <protection hidden="1"/>
    </xf>
    <xf numFmtId="0" fontId="22" fillId="0" borderId="130" xfId="0" applyFont="1" applyBorder="1" applyAlignment="1" applyProtection="1">
      <alignment horizontal="center" vertical="center" shrinkToFit="1"/>
      <protection hidden="1"/>
    </xf>
    <xf numFmtId="38" fontId="35" fillId="0" borderId="96" xfId="1" applyFont="1" applyFill="1" applyBorder="1" applyAlignment="1" applyProtection="1">
      <alignment horizontal="right" vertical="center" shrinkToFit="1"/>
      <protection hidden="1"/>
    </xf>
    <xf numFmtId="38" fontId="35" fillId="0" borderId="97" xfId="1" applyFont="1" applyFill="1" applyBorder="1" applyAlignment="1" applyProtection="1">
      <alignment horizontal="right" vertical="center" shrinkToFit="1"/>
      <protection hidden="1"/>
    </xf>
    <xf numFmtId="38" fontId="35" fillId="0" borderId="98" xfId="1" applyFont="1" applyFill="1" applyBorder="1" applyAlignment="1" applyProtection="1">
      <alignment horizontal="right" vertical="center" shrinkToFit="1"/>
      <protection hidden="1"/>
    </xf>
    <xf numFmtId="0" fontId="22" fillId="0" borderId="226" xfId="0" applyFont="1" applyBorder="1" applyAlignment="1" applyProtection="1">
      <alignment horizontal="center" vertical="center" shrinkToFit="1"/>
      <protection hidden="1"/>
    </xf>
    <xf numFmtId="38" fontId="35" fillId="0" borderId="211" xfId="1" applyFont="1" applyFill="1" applyBorder="1" applyAlignment="1" applyProtection="1">
      <alignment horizontal="right" vertical="center" shrinkToFit="1"/>
      <protection hidden="1"/>
    </xf>
    <xf numFmtId="38" fontId="35" fillId="0" borderId="174" xfId="1" applyFont="1" applyFill="1" applyBorder="1" applyAlignment="1" applyProtection="1">
      <alignment horizontal="right" vertical="center" shrinkToFit="1"/>
      <protection hidden="1"/>
    </xf>
    <xf numFmtId="38" fontId="35" fillId="0" borderId="207" xfId="1" applyFont="1" applyFill="1" applyBorder="1" applyAlignment="1" applyProtection="1">
      <alignment horizontal="right" vertical="center" shrinkToFit="1"/>
      <protection hidden="1"/>
    </xf>
    <xf numFmtId="38" fontId="35" fillId="0" borderId="139" xfId="1" applyFont="1" applyFill="1" applyBorder="1" applyAlignment="1" applyProtection="1">
      <alignment horizontal="right" vertical="center" shrinkToFit="1"/>
      <protection hidden="1"/>
    </xf>
    <xf numFmtId="38" fontId="34" fillId="0" borderId="222" xfId="1" applyFont="1" applyFill="1" applyBorder="1" applyAlignment="1" applyProtection="1">
      <alignment horizontal="right" vertical="center" shrinkToFit="1"/>
      <protection locked="0"/>
    </xf>
    <xf numFmtId="0" fontId="0" fillId="0" borderId="30"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17" fillId="3" borderId="31" xfId="0" applyFont="1" applyFill="1" applyBorder="1" applyAlignment="1" applyProtection="1">
      <alignment horizontal="center" vertical="center"/>
      <protection hidden="1"/>
    </xf>
    <xf numFmtId="0" fontId="17" fillId="3" borderId="39" xfId="0" applyFont="1" applyFill="1" applyBorder="1" applyAlignment="1" applyProtection="1">
      <alignment horizontal="center" vertical="center"/>
      <protection hidden="1"/>
    </xf>
    <xf numFmtId="0" fontId="17" fillId="3" borderId="171" xfId="0" applyFont="1" applyFill="1" applyBorder="1" applyAlignment="1" applyProtection="1">
      <alignment horizontal="center" vertical="center"/>
      <protection hidden="1"/>
    </xf>
    <xf numFmtId="38" fontId="35" fillId="0" borderId="84" xfId="1" applyFont="1" applyFill="1" applyBorder="1" applyAlignment="1" applyProtection="1">
      <alignment horizontal="right" vertical="center" shrinkToFit="1"/>
      <protection hidden="1"/>
    </xf>
    <xf numFmtId="38" fontId="35" fillId="0" borderId="47" xfId="1" applyFont="1" applyFill="1" applyBorder="1" applyAlignment="1" applyProtection="1">
      <alignment horizontal="right" vertical="center" shrinkToFit="1"/>
      <protection hidden="1"/>
    </xf>
    <xf numFmtId="38" fontId="35" fillId="0" borderId="81" xfId="1" applyFont="1" applyFill="1" applyBorder="1" applyAlignment="1" applyProtection="1">
      <alignment horizontal="right" vertical="center" shrinkToFit="1"/>
      <protection hidden="1"/>
    </xf>
    <xf numFmtId="49" fontId="17" fillId="0" borderId="48" xfId="1" applyNumberFormat="1" applyFont="1" applyFill="1" applyBorder="1" applyAlignment="1" applyProtection="1">
      <alignment horizontal="left" vertical="center" shrinkToFit="1"/>
      <protection locked="0"/>
    </xf>
    <xf numFmtId="49" fontId="17" fillId="0" borderId="47" xfId="1" applyNumberFormat="1" applyFont="1" applyFill="1" applyBorder="1" applyAlignment="1" applyProtection="1">
      <alignment horizontal="left" vertical="center" shrinkToFit="1"/>
      <protection locked="0"/>
    </xf>
    <xf numFmtId="49" fontId="17" fillId="0" borderId="364" xfId="1" applyNumberFormat="1" applyFont="1" applyFill="1" applyBorder="1" applyAlignment="1" applyProtection="1">
      <alignment horizontal="left" vertical="center" shrinkToFit="1"/>
      <protection locked="0"/>
    </xf>
    <xf numFmtId="38" fontId="19" fillId="0" borderId="358" xfId="0" applyNumberFormat="1" applyFont="1" applyBorder="1" applyProtection="1">
      <alignment vertical="center"/>
      <protection hidden="1"/>
    </xf>
    <xf numFmtId="0" fontId="19" fillId="0" borderId="36" xfId="0" applyFont="1" applyBorder="1" applyProtection="1">
      <alignment vertical="center"/>
      <protection hidden="1"/>
    </xf>
    <xf numFmtId="0" fontId="19" fillId="0" borderId="37" xfId="0" applyFont="1" applyBorder="1" applyProtection="1">
      <alignment vertical="center"/>
      <protection hidden="1"/>
    </xf>
    <xf numFmtId="38" fontId="27" fillId="0" borderId="359" xfId="0" applyNumberFormat="1" applyFont="1" applyBorder="1" applyProtection="1">
      <alignment vertical="center"/>
      <protection hidden="1"/>
    </xf>
    <xf numFmtId="0" fontId="27" fillId="0" borderId="36" xfId="0" applyFont="1" applyBorder="1" applyProtection="1">
      <alignment vertical="center"/>
      <protection hidden="1"/>
    </xf>
    <xf numFmtId="0" fontId="27" fillId="0" borderId="360" xfId="0" applyFont="1" applyBorder="1" applyProtection="1">
      <alignment vertical="center"/>
      <protection hidden="1"/>
    </xf>
    <xf numFmtId="38" fontId="27" fillId="0" borderId="39" xfId="1" applyFont="1" applyFill="1" applyBorder="1" applyAlignment="1" applyProtection="1">
      <alignment horizontal="center" vertical="center"/>
      <protection hidden="1"/>
    </xf>
    <xf numFmtId="0" fontId="55" fillId="0" borderId="39" xfId="0" applyFont="1" applyBorder="1" applyAlignment="1" applyProtection="1">
      <alignment horizontal="center" vertical="center"/>
      <protection hidden="1"/>
    </xf>
    <xf numFmtId="38" fontId="27" fillId="0" borderId="175" xfId="1" quotePrefix="1" applyFont="1" applyFill="1" applyBorder="1" applyAlignment="1" applyProtection="1">
      <alignment horizontal="center" vertical="center"/>
      <protection hidden="1"/>
    </xf>
    <xf numFmtId="0" fontId="27" fillId="0" borderId="39" xfId="0" applyFont="1" applyBorder="1" applyAlignment="1" applyProtection="1">
      <alignment horizontal="center" vertical="center"/>
      <protection hidden="1"/>
    </xf>
    <xf numFmtId="38" fontId="19" fillId="3" borderId="125" xfId="1" applyFont="1" applyFill="1" applyBorder="1" applyAlignment="1" applyProtection="1">
      <alignment vertical="center" shrinkToFit="1"/>
      <protection hidden="1"/>
    </xf>
    <xf numFmtId="38" fontId="19" fillId="3" borderId="235" xfId="1" applyFont="1" applyFill="1" applyBorder="1" applyAlignment="1" applyProtection="1">
      <alignment vertical="center" shrinkToFit="1"/>
      <protection hidden="1"/>
    </xf>
    <xf numFmtId="38" fontId="19" fillId="0" borderId="128" xfId="0" applyNumberFormat="1" applyFont="1" applyBorder="1" applyAlignment="1" applyProtection="1">
      <alignment vertical="center" shrinkToFit="1"/>
      <protection hidden="1"/>
    </xf>
    <xf numFmtId="38" fontId="19" fillId="0" borderId="125" xfId="0" applyNumberFormat="1" applyFont="1" applyBorder="1" applyAlignment="1" applyProtection="1">
      <alignment vertical="center" shrinkToFit="1"/>
      <protection hidden="1"/>
    </xf>
    <xf numFmtId="38" fontId="19" fillId="3" borderId="125" xfId="0" applyNumberFormat="1" applyFont="1" applyFill="1" applyBorder="1" applyProtection="1">
      <alignment vertical="center"/>
      <protection hidden="1"/>
    </xf>
    <xf numFmtId="0" fontId="19" fillId="3" borderId="125" xfId="0" applyFont="1" applyFill="1" applyBorder="1" applyProtection="1">
      <alignment vertical="center"/>
      <protection hidden="1"/>
    </xf>
    <xf numFmtId="0" fontId="19" fillId="3" borderId="126" xfId="0" applyFont="1" applyFill="1" applyBorder="1" applyProtection="1">
      <alignment vertical="center"/>
      <protection hidden="1"/>
    </xf>
    <xf numFmtId="38" fontId="33" fillId="3" borderId="175" xfId="1" quotePrefix="1" applyFont="1" applyFill="1" applyBorder="1" applyAlignment="1" applyProtection="1">
      <alignment horizontal="center" vertical="center" shrinkToFit="1"/>
      <protection hidden="1"/>
    </xf>
    <xf numFmtId="0" fontId="33" fillId="0" borderId="39" xfId="0" applyFont="1" applyBorder="1" applyAlignment="1" applyProtection="1">
      <alignment horizontal="center" vertical="center" shrinkToFit="1"/>
      <protection hidden="1"/>
    </xf>
    <xf numFmtId="38" fontId="17" fillId="3" borderId="39" xfId="1" applyFont="1" applyFill="1" applyBorder="1" applyAlignment="1" applyProtection="1">
      <alignment horizontal="center" vertical="center" shrinkToFit="1"/>
      <protection hidden="1"/>
    </xf>
    <xf numFmtId="0" fontId="0" fillId="0" borderId="39" xfId="0" applyBorder="1" applyAlignment="1" applyProtection="1">
      <alignment horizontal="center" vertical="center" shrinkToFit="1"/>
      <protection hidden="1"/>
    </xf>
    <xf numFmtId="38" fontId="17" fillId="3" borderId="234" xfId="1" applyFont="1" applyFill="1" applyBorder="1" applyAlignment="1" applyProtection="1">
      <alignment vertical="center" shrinkToFit="1"/>
      <protection hidden="1"/>
    </xf>
    <xf numFmtId="38" fontId="17" fillId="3" borderId="125" xfId="1" applyFont="1" applyFill="1" applyBorder="1" applyAlignment="1" applyProtection="1">
      <alignment vertical="center" shrinkToFit="1"/>
      <protection hidden="1"/>
    </xf>
    <xf numFmtId="38" fontId="19" fillId="0" borderId="84" xfId="1" applyFont="1" applyFill="1" applyBorder="1" applyAlignment="1" applyProtection="1">
      <alignment horizontal="right" vertical="center" shrinkToFit="1"/>
      <protection locked="0"/>
    </xf>
    <xf numFmtId="38" fontId="19" fillId="0" borderId="47" xfId="1" applyFont="1" applyFill="1" applyBorder="1" applyAlignment="1" applyProtection="1">
      <alignment horizontal="right" vertical="center" shrinkToFit="1"/>
      <protection locked="0"/>
    </xf>
    <xf numFmtId="38" fontId="19" fillId="0" borderId="152" xfId="1" applyFont="1" applyFill="1" applyBorder="1" applyAlignment="1" applyProtection="1">
      <alignment horizontal="right" vertical="center" shrinkToFit="1"/>
      <protection locked="0"/>
    </xf>
    <xf numFmtId="38" fontId="17" fillId="0" borderId="153" xfId="1" applyFont="1" applyFill="1" applyBorder="1" applyAlignment="1" applyProtection="1">
      <alignment horizontal="right" vertical="center" shrinkToFit="1"/>
      <protection hidden="1"/>
    </xf>
    <xf numFmtId="38" fontId="17" fillId="0" borderId="47" xfId="1" applyFont="1" applyFill="1" applyBorder="1" applyAlignment="1" applyProtection="1">
      <alignment horizontal="right" vertical="center" shrinkToFit="1"/>
      <protection hidden="1"/>
    </xf>
    <xf numFmtId="38" fontId="17" fillId="0" borderId="173" xfId="1" applyFont="1" applyFill="1" applyBorder="1" applyAlignment="1" applyProtection="1">
      <alignment horizontal="right" vertical="center" shrinkToFit="1"/>
      <protection hidden="1"/>
    </xf>
    <xf numFmtId="0" fontId="22" fillId="0" borderId="173" xfId="0" applyFont="1" applyBorder="1" applyAlignment="1" applyProtection="1">
      <alignment horizontal="center" vertical="center" shrinkToFit="1"/>
      <protection hidden="1"/>
    </xf>
    <xf numFmtId="0" fontId="22" fillId="0" borderId="127" xfId="0" applyFont="1" applyBorder="1" applyAlignment="1" applyProtection="1">
      <alignment horizontal="center" vertical="center" shrinkToFit="1"/>
      <protection hidden="1"/>
    </xf>
    <xf numFmtId="38" fontId="15" fillId="0" borderId="127" xfId="1" applyFont="1" applyFill="1" applyBorder="1" applyAlignment="1" applyProtection="1">
      <alignment horizontal="center" vertical="center" shrinkToFit="1"/>
      <protection hidden="1"/>
    </xf>
    <xf numFmtId="38" fontId="15" fillId="0" borderId="84" xfId="1" applyFont="1" applyFill="1" applyBorder="1" applyAlignment="1" applyProtection="1">
      <alignment horizontal="center" vertical="center" shrinkToFit="1"/>
      <protection hidden="1"/>
    </xf>
    <xf numFmtId="38" fontId="15" fillId="0" borderId="130" xfId="1" applyFont="1" applyFill="1" applyBorder="1" applyAlignment="1" applyProtection="1">
      <alignment horizontal="center" vertical="center" shrinkToFit="1"/>
      <protection hidden="1"/>
    </xf>
    <xf numFmtId="38" fontId="15" fillId="0" borderId="88" xfId="1" applyFont="1" applyFill="1" applyBorder="1" applyAlignment="1" applyProtection="1">
      <alignment horizontal="center" vertical="center" shrinkToFit="1"/>
      <protection hidden="1"/>
    </xf>
    <xf numFmtId="38" fontId="34" fillId="0" borderId="127" xfId="1" applyFont="1" applyFill="1" applyBorder="1" applyAlignment="1" applyProtection="1">
      <alignment horizontal="right" vertical="center" shrinkToFit="1"/>
      <protection locked="0"/>
    </xf>
    <xf numFmtId="38" fontId="34" fillId="0" borderId="237" xfId="1" applyFont="1" applyFill="1" applyBorder="1" applyAlignment="1" applyProtection="1">
      <alignment horizontal="right" vertical="center" shrinkToFit="1"/>
      <protection locked="0"/>
    </xf>
    <xf numFmtId="38" fontId="35" fillId="0" borderId="153" xfId="1" applyFont="1" applyFill="1" applyBorder="1" applyAlignment="1" applyProtection="1">
      <alignment horizontal="right" vertical="center" shrinkToFit="1"/>
      <protection hidden="1"/>
    </xf>
    <xf numFmtId="38" fontId="35" fillId="0" borderId="173" xfId="1" applyFont="1" applyFill="1" applyBorder="1" applyAlignment="1" applyProtection="1">
      <alignment horizontal="right" vertical="center" shrinkToFit="1"/>
      <protection hidden="1"/>
    </xf>
    <xf numFmtId="38" fontId="17" fillId="0" borderId="205" xfId="1" applyFont="1" applyFill="1" applyBorder="1" applyAlignment="1" applyProtection="1">
      <alignment horizontal="right" vertical="center" shrinkToFit="1"/>
      <protection hidden="1"/>
    </xf>
    <xf numFmtId="38" fontId="17" fillId="0" borderId="82" xfId="1" applyFont="1" applyFill="1" applyBorder="1" applyAlignment="1" applyProtection="1">
      <alignment horizontal="right" vertical="center" shrinkToFit="1"/>
      <protection hidden="1"/>
    </xf>
    <xf numFmtId="38" fontId="17" fillId="0" borderId="138" xfId="1" applyFont="1" applyFill="1" applyBorder="1" applyAlignment="1" applyProtection="1">
      <alignment horizontal="right" vertical="center" shrinkToFit="1"/>
      <protection hidden="1"/>
    </xf>
    <xf numFmtId="38" fontId="19" fillId="0" borderId="88" xfId="1" applyFont="1" applyFill="1" applyBorder="1" applyAlignment="1" applyProtection="1">
      <alignment horizontal="right" vertical="center" shrinkToFit="1"/>
      <protection locked="0"/>
    </xf>
    <xf numFmtId="38" fontId="19" fillId="0" borderId="82" xfId="1" applyFont="1" applyFill="1" applyBorder="1" applyAlignment="1" applyProtection="1">
      <alignment horizontal="right" vertical="center" shrinkToFit="1"/>
      <protection locked="0"/>
    </xf>
    <xf numFmtId="38" fontId="19" fillId="0" borderId="206" xfId="1" applyFont="1" applyFill="1" applyBorder="1" applyAlignment="1" applyProtection="1">
      <alignment horizontal="right" vertical="center" shrinkToFit="1"/>
      <protection locked="0"/>
    </xf>
    <xf numFmtId="38" fontId="34" fillId="0" borderId="176" xfId="1" applyFont="1" applyFill="1" applyBorder="1" applyAlignment="1" applyProtection="1">
      <alignment horizontal="right" vertical="center" shrinkToFit="1"/>
      <protection locked="0"/>
    </xf>
    <xf numFmtId="38" fontId="34" fillId="0" borderId="216" xfId="1" applyFont="1" applyFill="1" applyBorder="1" applyAlignment="1" applyProtection="1">
      <alignment horizontal="right" vertical="center" shrinkToFit="1"/>
      <protection locked="0"/>
    </xf>
    <xf numFmtId="38" fontId="19" fillId="0" borderId="91" xfId="1" applyFont="1" applyFill="1" applyBorder="1" applyAlignment="1" applyProtection="1">
      <alignment horizontal="right" vertical="center" shrinkToFit="1"/>
      <protection locked="0"/>
    </xf>
    <xf numFmtId="38" fontId="19" fillId="0" borderId="92" xfId="1" applyFont="1" applyFill="1" applyBorder="1" applyAlignment="1" applyProtection="1">
      <alignment horizontal="right" vertical="center" shrinkToFit="1"/>
      <protection locked="0"/>
    </xf>
    <xf numFmtId="38" fontId="19" fillId="0" borderId="212" xfId="1" applyFont="1" applyFill="1" applyBorder="1" applyAlignment="1" applyProtection="1">
      <alignment horizontal="right" vertical="center" shrinkToFit="1"/>
      <protection locked="0"/>
    </xf>
    <xf numFmtId="0" fontId="22" fillId="0" borderId="228" xfId="0" applyFont="1" applyBorder="1" applyAlignment="1" applyProtection="1">
      <alignment horizontal="center" vertical="center" shrinkToFit="1"/>
      <protection hidden="1"/>
    </xf>
    <xf numFmtId="0" fontId="22" fillId="0" borderId="176" xfId="0" applyFont="1" applyBorder="1" applyAlignment="1" applyProtection="1">
      <alignment horizontal="center" vertical="center" shrinkToFit="1"/>
      <protection hidden="1"/>
    </xf>
    <xf numFmtId="38" fontId="15" fillId="0" borderId="176" xfId="1" applyFont="1" applyFill="1" applyBorder="1" applyAlignment="1" applyProtection="1">
      <alignment horizontal="center" vertical="center" shrinkToFit="1"/>
      <protection hidden="1"/>
    </xf>
    <xf numFmtId="38" fontId="15" fillId="0" borderId="91" xfId="1" applyFont="1" applyFill="1" applyBorder="1" applyAlignment="1" applyProtection="1">
      <alignment horizontal="center" vertical="center" shrinkToFit="1"/>
      <protection hidden="1"/>
    </xf>
    <xf numFmtId="38" fontId="17" fillId="0" borderId="211" xfId="1" applyFont="1" applyFill="1" applyBorder="1" applyAlignment="1" applyProtection="1">
      <alignment horizontal="right" vertical="center" shrinkToFit="1"/>
      <protection hidden="1"/>
    </xf>
    <xf numFmtId="38" fontId="17" fillId="0" borderId="92" xfId="1" applyFont="1" applyFill="1" applyBorder="1" applyAlignment="1" applyProtection="1">
      <alignment horizontal="right" vertical="center" shrinkToFit="1"/>
      <protection hidden="1"/>
    </xf>
    <xf numFmtId="38" fontId="17" fillId="0" borderId="174" xfId="1" applyFont="1" applyFill="1" applyBorder="1" applyAlignment="1" applyProtection="1">
      <alignment horizontal="right" vertical="center" shrinkToFit="1"/>
      <protection hidden="1"/>
    </xf>
    <xf numFmtId="38" fontId="15" fillId="0" borderId="133" xfId="1" applyFont="1" applyFill="1" applyBorder="1" applyAlignment="1" applyProtection="1">
      <alignment horizontal="center" vertical="center" shrinkToFit="1"/>
      <protection hidden="1"/>
    </xf>
    <xf numFmtId="38" fontId="15" fillId="0" borderId="96" xfId="1" applyFont="1" applyFill="1" applyBorder="1" applyAlignment="1" applyProtection="1">
      <alignment horizontal="center" vertical="center" shrinkToFit="1"/>
      <protection hidden="1"/>
    </xf>
    <xf numFmtId="38" fontId="17" fillId="0" borderId="207" xfId="1" applyFont="1" applyFill="1" applyBorder="1" applyAlignment="1" applyProtection="1">
      <alignment horizontal="right" vertical="center" shrinkToFit="1"/>
      <protection hidden="1"/>
    </xf>
    <xf numFmtId="38" fontId="17" fillId="0" borderId="97" xfId="1" applyFont="1" applyFill="1" applyBorder="1" applyAlignment="1" applyProtection="1">
      <alignment horizontal="right" vertical="center" shrinkToFit="1"/>
      <protection hidden="1"/>
    </xf>
    <xf numFmtId="38" fontId="17" fillId="0" borderId="139" xfId="1" applyFont="1" applyFill="1" applyBorder="1" applyAlignment="1" applyProtection="1">
      <alignment horizontal="right" vertical="center" shrinkToFit="1"/>
      <protection hidden="1"/>
    </xf>
    <xf numFmtId="38" fontId="19" fillId="0" borderId="96" xfId="1" applyFont="1" applyFill="1" applyBorder="1" applyAlignment="1" applyProtection="1">
      <alignment horizontal="right" vertical="center" shrinkToFit="1"/>
      <protection locked="0"/>
    </xf>
    <xf numFmtId="38" fontId="19" fillId="0" borderId="97" xfId="1" applyFont="1" applyFill="1" applyBorder="1" applyAlignment="1" applyProtection="1">
      <alignment horizontal="right" vertical="center" shrinkToFit="1"/>
      <protection locked="0"/>
    </xf>
    <xf numFmtId="38" fontId="19" fillId="0" borderId="208" xfId="1" applyFont="1" applyFill="1" applyBorder="1" applyAlignment="1" applyProtection="1">
      <alignment horizontal="right" vertical="center" shrinkToFit="1"/>
      <protection locked="0"/>
    </xf>
    <xf numFmtId="49" fontId="14" fillId="0" borderId="90" xfId="0" applyNumberFormat="1" applyFont="1" applyBorder="1" applyAlignment="1" applyProtection="1">
      <alignment horizontal="left" vertical="center" shrinkToFit="1"/>
      <protection locked="0"/>
    </xf>
    <xf numFmtId="49" fontId="14" fillId="0" borderId="82" xfId="0" applyNumberFormat="1" applyFont="1" applyBorder="1" applyAlignment="1" applyProtection="1">
      <alignment horizontal="left" vertical="center" shrinkToFit="1"/>
      <protection locked="0"/>
    </xf>
    <xf numFmtId="49" fontId="14" fillId="0" borderId="89" xfId="0" applyNumberFormat="1" applyFont="1" applyBorder="1" applyAlignment="1" applyProtection="1">
      <alignment horizontal="left" vertical="center" shrinkToFit="1"/>
      <protection locked="0"/>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207"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39" xfId="0" applyBorder="1" applyAlignment="1" applyProtection="1">
      <alignment horizontal="center" vertical="center"/>
      <protection hidden="1"/>
    </xf>
    <xf numFmtId="0" fontId="0" fillId="0" borderId="96" xfId="0" applyBorder="1" applyAlignment="1" applyProtection="1">
      <alignment horizontal="center" vertical="center"/>
      <protection hidden="1"/>
    </xf>
    <xf numFmtId="0" fontId="0" fillId="0" borderId="190" xfId="0" applyBorder="1" applyAlignment="1" applyProtection="1">
      <alignment horizontal="center" vertical="center"/>
      <protection hidden="1"/>
    </xf>
    <xf numFmtId="176" fontId="22" fillId="0" borderId="205" xfId="4" applyNumberFormat="1" applyFont="1" applyFill="1" applyBorder="1" applyAlignment="1" applyProtection="1">
      <alignment horizontal="right" vertical="center" shrinkToFit="1"/>
      <protection hidden="1"/>
    </xf>
    <xf numFmtId="176" fontId="22" fillId="0" borderId="82" xfId="4" applyNumberFormat="1" applyFont="1" applyFill="1" applyBorder="1" applyAlignment="1" applyProtection="1">
      <alignment horizontal="right" vertical="center" shrinkToFit="1"/>
      <protection hidden="1"/>
    </xf>
    <xf numFmtId="176" fontId="22" fillId="0" borderId="138" xfId="4" applyNumberFormat="1" applyFont="1" applyFill="1" applyBorder="1" applyAlignment="1" applyProtection="1">
      <alignment horizontal="right" vertical="center" shrinkToFit="1"/>
      <protection hidden="1"/>
    </xf>
    <xf numFmtId="49" fontId="14" fillId="0" borderId="99" xfId="0" applyNumberFormat="1" applyFont="1" applyBorder="1" applyAlignment="1" applyProtection="1">
      <alignment horizontal="left" vertical="center"/>
      <protection hidden="1"/>
    </xf>
    <xf numFmtId="49" fontId="14" fillId="0" borderId="97" xfId="0" applyNumberFormat="1" applyFont="1" applyBorder="1" applyAlignment="1" applyProtection="1">
      <alignment horizontal="left" vertical="center"/>
      <protection hidden="1"/>
    </xf>
    <xf numFmtId="49" fontId="14" fillId="0" borderId="98" xfId="0" applyNumberFormat="1" applyFont="1" applyBorder="1" applyAlignment="1" applyProtection="1">
      <alignment horizontal="left" vertical="center"/>
      <protection hidden="1"/>
    </xf>
    <xf numFmtId="0" fontId="23" fillId="0" borderId="226" xfId="0" applyFont="1" applyBorder="1" applyAlignment="1" applyProtection="1">
      <alignment horizontal="center" vertical="center" shrinkToFit="1"/>
      <protection hidden="1"/>
    </xf>
    <xf numFmtId="0" fontId="23" fillId="0" borderId="130" xfId="0" applyFont="1" applyBorder="1" applyAlignment="1" applyProtection="1">
      <alignment horizontal="center" vertical="center" shrinkToFit="1"/>
      <protection hidden="1"/>
    </xf>
    <xf numFmtId="0" fontId="23" fillId="0" borderId="227" xfId="0" applyFont="1" applyBorder="1" applyAlignment="1" applyProtection="1">
      <alignment horizontal="center" vertical="center" shrinkToFit="1"/>
      <protection hidden="1"/>
    </xf>
    <xf numFmtId="0" fontId="23" fillId="0" borderId="133" xfId="0" applyFont="1" applyBorder="1" applyAlignment="1" applyProtection="1">
      <alignment horizontal="center" vertical="center" shrinkToFit="1"/>
      <protection hidden="1"/>
    </xf>
    <xf numFmtId="0" fontId="22" fillId="0" borderId="174" xfId="0" applyFont="1" applyBorder="1" applyAlignment="1" applyProtection="1">
      <alignment horizontal="center" vertical="center" shrinkToFit="1"/>
      <protection hidden="1"/>
    </xf>
    <xf numFmtId="0" fontId="4" fillId="0" borderId="176" xfId="0" applyFont="1" applyBorder="1" applyAlignment="1" applyProtection="1">
      <alignment horizontal="center" vertical="center" shrinkToFit="1"/>
      <protection hidden="1"/>
    </xf>
    <xf numFmtId="0" fontId="4" fillId="0" borderId="216" xfId="0" applyFont="1" applyBorder="1" applyAlignment="1" applyProtection="1">
      <alignment horizontal="center" vertical="center" shrinkToFit="1"/>
      <protection hidden="1"/>
    </xf>
    <xf numFmtId="176" fontId="22" fillId="0" borderId="209" xfId="4" applyNumberFormat="1" applyFont="1" applyFill="1" applyBorder="1" applyAlignment="1" applyProtection="1">
      <alignment horizontal="right" vertical="center" shrinkToFit="1"/>
      <protection hidden="1"/>
    </xf>
    <xf numFmtId="176" fontId="22" fillId="0" borderId="129" xfId="4" applyNumberFormat="1" applyFont="1" applyFill="1" applyBorder="1" applyAlignment="1" applyProtection="1">
      <alignment horizontal="right" vertical="center" shrinkToFit="1"/>
      <protection hidden="1"/>
    </xf>
    <xf numFmtId="176" fontId="22" fillId="0" borderId="141" xfId="4" applyNumberFormat="1" applyFont="1" applyFill="1" applyBorder="1" applyAlignment="1" applyProtection="1">
      <alignment horizontal="right" vertical="center" shrinkToFit="1"/>
      <protection hidden="1"/>
    </xf>
    <xf numFmtId="38" fontId="16" fillId="0" borderId="19" xfId="1" applyFont="1" applyFill="1" applyBorder="1" applyAlignment="1" applyProtection="1">
      <alignment horizontal="center" vertical="center" shrinkToFit="1"/>
      <protection hidden="1"/>
    </xf>
    <xf numFmtId="38" fontId="16" fillId="0" borderId="6" xfId="1" applyFont="1" applyFill="1" applyBorder="1" applyAlignment="1" applyProtection="1">
      <alignment horizontal="center" vertical="center" shrinkToFit="1"/>
      <protection hidden="1"/>
    </xf>
    <xf numFmtId="38" fontId="16" fillId="0" borderId="196" xfId="1" applyFont="1" applyFill="1" applyBorder="1" applyAlignment="1" applyProtection="1">
      <alignment horizontal="center" vertical="center" shrinkToFit="1"/>
      <protection hidden="1"/>
    </xf>
    <xf numFmtId="38" fontId="16" fillId="0" borderId="21" xfId="1" applyFont="1" applyFill="1" applyBorder="1" applyAlignment="1" applyProtection="1">
      <alignment horizontal="center" vertical="center" shrinkToFit="1"/>
      <protection hidden="1"/>
    </xf>
    <xf numFmtId="38" fontId="16" fillId="0" borderId="16" xfId="1" applyFont="1" applyFill="1" applyBorder="1" applyAlignment="1" applyProtection="1">
      <alignment horizontal="center" vertical="center" shrinkToFit="1"/>
      <protection hidden="1"/>
    </xf>
    <xf numFmtId="38" fontId="16" fillId="0" borderId="199" xfId="1" applyFont="1" applyFill="1" applyBorder="1" applyAlignment="1" applyProtection="1">
      <alignment horizontal="center" vertical="center" shrinkToFit="1"/>
      <protection hidden="1"/>
    </xf>
    <xf numFmtId="38" fontId="16" fillId="4" borderId="7" xfId="1" applyFont="1" applyFill="1" applyBorder="1" applyAlignment="1" applyProtection="1">
      <alignment horizontal="center" vertical="center" shrinkToFit="1"/>
      <protection hidden="1"/>
    </xf>
    <xf numFmtId="38" fontId="16" fillId="4" borderId="8" xfId="1" applyFont="1" applyFill="1" applyBorder="1" applyAlignment="1" applyProtection="1">
      <alignment horizontal="center" vertical="center" shrinkToFit="1"/>
      <protection hidden="1"/>
    </xf>
    <xf numFmtId="38" fontId="16" fillId="4" borderId="5" xfId="1" applyFont="1" applyFill="1" applyBorder="1" applyAlignment="1" applyProtection="1">
      <alignment horizontal="center" vertical="center" shrinkToFit="1"/>
      <protection hidden="1"/>
    </xf>
    <xf numFmtId="38" fontId="15" fillId="0" borderId="202" xfId="1" applyFont="1" applyFill="1" applyBorder="1" applyAlignment="1" applyProtection="1">
      <alignment horizontal="center" vertical="center" shrinkToFit="1"/>
      <protection hidden="1"/>
    </xf>
    <xf numFmtId="38" fontId="15" fillId="0" borderId="200" xfId="1" applyFont="1" applyFill="1" applyBorder="1" applyAlignment="1" applyProtection="1">
      <alignment horizontal="center" vertical="center" shrinkToFit="1"/>
      <protection hidden="1"/>
    </xf>
    <xf numFmtId="38" fontId="27" fillId="0" borderId="204" xfId="1" applyFont="1" applyFill="1" applyBorder="1" applyAlignment="1" applyProtection="1">
      <alignment horizontal="center" vertical="center" shrinkToFit="1"/>
      <protection hidden="1"/>
    </xf>
    <xf numFmtId="38" fontId="27" fillId="0" borderId="202" xfId="1" applyFont="1" applyFill="1" applyBorder="1" applyAlignment="1" applyProtection="1">
      <alignment horizontal="center" vertical="center" shrinkToFit="1"/>
      <protection hidden="1"/>
    </xf>
    <xf numFmtId="38" fontId="37" fillId="0" borderId="202" xfId="1" applyFont="1" applyFill="1" applyBorder="1" applyAlignment="1" applyProtection="1">
      <alignment horizontal="center" vertical="center" shrinkToFit="1"/>
      <protection hidden="1"/>
    </xf>
    <xf numFmtId="38" fontId="37" fillId="0" borderId="203" xfId="1" applyFont="1" applyFill="1" applyBorder="1" applyAlignment="1" applyProtection="1">
      <alignment horizontal="center" vertical="center" shrinkToFit="1"/>
      <protection hidden="1"/>
    </xf>
    <xf numFmtId="38" fontId="17" fillId="0" borderId="215" xfId="1" applyFont="1" applyFill="1" applyBorder="1" applyAlignment="1" applyProtection="1">
      <alignment horizontal="center" vertical="center" shrinkToFit="1"/>
      <protection hidden="1"/>
    </xf>
    <xf numFmtId="38" fontId="17" fillId="0" borderId="202" xfId="1" applyFont="1" applyFill="1" applyBorder="1" applyAlignment="1" applyProtection="1">
      <alignment horizontal="center" vertical="center" shrinkToFit="1"/>
      <protection hidden="1"/>
    </xf>
    <xf numFmtId="0" fontId="23" fillId="0" borderId="228" xfId="0" applyFont="1" applyBorder="1" applyAlignment="1" applyProtection="1">
      <alignment horizontal="center" vertical="center" shrinkToFit="1"/>
      <protection hidden="1"/>
    </xf>
    <xf numFmtId="0" fontId="23" fillId="0" borderId="176" xfId="0" applyFont="1" applyBorder="1" applyAlignment="1" applyProtection="1">
      <alignment horizontal="center" vertical="center" shrinkToFit="1"/>
      <protection hidden="1"/>
    </xf>
    <xf numFmtId="38" fontId="33" fillId="0" borderId="195" xfId="1" quotePrefix="1" applyFont="1" applyFill="1" applyBorder="1" applyAlignment="1" applyProtection="1">
      <alignment horizontal="center" shrinkToFit="1"/>
      <protection hidden="1"/>
    </xf>
    <xf numFmtId="38" fontId="33" fillId="0" borderId="197" xfId="1" applyFont="1" applyFill="1" applyBorder="1" applyAlignment="1" applyProtection="1">
      <alignment horizontal="center" shrinkToFit="1"/>
      <protection hidden="1"/>
    </xf>
    <xf numFmtId="0" fontId="22" fillId="0" borderId="225" xfId="0" applyFont="1" applyBorder="1" applyAlignment="1" applyProtection="1">
      <alignment horizontal="center" vertical="center" shrinkToFit="1"/>
      <protection hidden="1"/>
    </xf>
    <xf numFmtId="0" fontId="22" fillId="0" borderId="132" xfId="0" applyFont="1" applyBorder="1" applyAlignment="1" applyProtection="1">
      <alignment horizontal="center" vertical="center" shrinkToFit="1"/>
      <protection hidden="1"/>
    </xf>
    <xf numFmtId="38" fontId="15" fillId="0" borderId="132" xfId="1" applyFont="1" applyFill="1" applyBorder="1" applyAlignment="1" applyProtection="1">
      <alignment horizontal="center" vertical="center" shrinkToFit="1"/>
      <protection hidden="1"/>
    </xf>
    <xf numFmtId="38" fontId="15" fillId="0" borderId="109" xfId="1" applyFont="1" applyFill="1" applyBorder="1" applyAlignment="1" applyProtection="1">
      <alignment horizontal="center" vertical="center" shrinkToFit="1"/>
      <protection hidden="1"/>
    </xf>
    <xf numFmtId="38" fontId="17" fillId="0" borderId="230" xfId="1" applyFont="1" applyFill="1" applyBorder="1" applyAlignment="1" applyProtection="1">
      <alignment horizontal="right" vertical="center" shrinkToFit="1"/>
      <protection hidden="1"/>
    </xf>
    <xf numFmtId="38" fontId="17" fillId="0" borderId="132" xfId="1" applyFont="1" applyFill="1" applyBorder="1" applyAlignment="1" applyProtection="1">
      <alignment horizontal="right" vertical="center" shrinkToFit="1"/>
      <protection hidden="1"/>
    </xf>
    <xf numFmtId="38" fontId="19" fillId="0" borderId="109" xfId="1" applyFont="1" applyFill="1" applyBorder="1" applyAlignment="1" applyProtection="1">
      <alignment horizontal="right" vertical="center" shrinkToFit="1"/>
      <protection locked="0"/>
    </xf>
    <xf numFmtId="38" fontId="19" fillId="0" borderId="106" xfId="1" applyFont="1" applyFill="1" applyBorder="1" applyAlignment="1" applyProtection="1">
      <alignment horizontal="right" vertical="center" shrinkToFit="1"/>
      <protection locked="0"/>
    </xf>
    <xf numFmtId="38" fontId="19" fillId="0" borderId="251" xfId="1" applyFont="1" applyFill="1" applyBorder="1" applyAlignment="1" applyProtection="1">
      <alignment horizontal="right" vertical="center" shrinkToFit="1"/>
      <protection locked="0"/>
    </xf>
    <xf numFmtId="38" fontId="34" fillId="0" borderId="132" xfId="1" applyFont="1" applyFill="1" applyBorder="1" applyAlignment="1" applyProtection="1">
      <alignment horizontal="right" vertical="center" shrinkToFit="1"/>
      <protection locked="0"/>
    </xf>
    <xf numFmtId="38" fontId="34" fillId="0" borderId="231" xfId="1" applyFont="1" applyFill="1" applyBorder="1" applyAlignment="1" applyProtection="1">
      <alignment horizontal="right" vertical="center" shrinkToFit="1"/>
      <protection locked="0"/>
    </xf>
    <xf numFmtId="38" fontId="35" fillId="0" borderId="109" xfId="1" applyFont="1" applyFill="1" applyBorder="1" applyAlignment="1" applyProtection="1">
      <alignment horizontal="right" vertical="center" shrinkToFit="1"/>
      <protection hidden="1"/>
    </xf>
    <xf numFmtId="38" fontId="35" fillId="0" borderId="106" xfId="1" applyFont="1" applyFill="1" applyBorder="1" applyAlignment="1" applyProtection="1">
      <alignment horizontal="right" vertical="center" shrinkToFit="1"/>
      <protection hidden="1"/>
    </xf>
    <xf numFmtId="38" fontId="35" fillId="0" borderId="107" xfId="1" applyFont="1" applyFill="1" applyBorder="1" applyAlignment="1" applyProtection="1">
      <alignment horizontal="right" vertical="center" shrinkToFit="1"/>
      <protection hidden="1"/>
    </xf>
    <xf numFmtId="38" fontId="17" fillId="0" borderId="306" xfId="1" applyFont="1" applyFill="1" applyBorder="1" applyAlignment="1" applyProtection="1">
      <alignment horizontal="right" vertical="center" shrinkToFit="1"/>
      <protection hidden="1"/>
    </xf>
    <xf numFmtId="38" fontId="17" fillId="0" borderId="106" xfId="1" applyFont="1" applyFill="1" applyBorder="1" applyAlignment="1" applyProtection="1">
      <alignment horizontal="right" vertical="center" shrinkToFit="1"/>
      <protection hidden="1"/>
    </xf>
    <xf numFmtId="38" fontId="17" fillId="0" borderId="172" xfId="1" applyFont="1" applyFill="1" applyBorder="1" applyAlignment="1" applyProtection="1">
      <alignment horizontal="right" vertical="center" shrinkToFit="1"/>
      <protection hidden="1"/>
    </xf>
    <xf numFmtId="38" fontId="17" fillId="0" borderId="204" xfId="1" applyFont="1" applyFill="1" applyBorder="1" applyAlignment="1" applyProtection="1">
      <alignment horizontal="center" vertical="center" shrinkToFit="1"/>
      <protection hidden="1"/>
    </xf>
    <xf numFmtId="38" fontId="17" fillId="0" borderId="198" xfId="1" applyFont="1" applyFill="1" applyBorder="1" applyAlignment="1" applyProtection="1">
      <alignment horizontal="center" vertical="center" shrinkToFit="1"/>
      <protection hidden="1"/>
    </xf>
    <xf numFmtId="0" fontId="17" fillId="0" borderId="4" xfId="0" applyFont="1" applyBorder="1" applyAlignment="1" applyProtection="1">
      <alignment horizontal="center" vertical="center"/>
      <protection hidden="1"/>
    </xf>
    <xf numFmtId="0" fontId="17" fillId="0" borderId="5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49" fontId="14" fillId="0" borderId="92" xfId="0" applyNumberFormat="1" applyFont="1" applyBorder="1" applyAlignment="1" applyProtection="1">
      <alignment horizontal="left" vertical="center" shrinkToFit="1"/>
      <protection locked="0"/>
    </xf>
    <xf numFmtId="49" fontId="14" fillId="0" borderId="93" xfId="0" applyNumberFormat="1" applyFont="1" applyBorder="1" applyAlignment="1" applyProtection="1">
      <alignment horizontal="left" vertical="center" shrinkToFit="1"/>
      <protection locked="0"/>
    </xf>
    <xf numFmtId="0" fontId="17" fillId="0" borderId="7"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shrinkToFit="1"/>
      <protection locked="0"/>
    </xf>
    <xf numFmtId="38" fontId="0" fillId="0" borderId="0" xfId="0" applyNumberFormat="1" applyAlignment="1" applyProtection="1">
      <alignment horizontal="center" vertical="center" wrapText="1" shrinkToFit="1"/>
      <protection locked="0"/>
    </xf>
    <xf numFmtId="38" fontId="0" fillId="0" borderId="2" xfId="0" applyNumberFormat="1" applyBorder="1" applyAlignment="1" applyProtection="1">
      <alignment horizontal="center" vertical="center" wrapText="1" shrinkToFit="1"/>
      <protection locked="0"/>
    </xf>
    <xf numFmtId="177" fontId="15" fillId="0" borderId="0" xfId="0" applyNumberFormat="1" applyFont="1" applyAlignment="1" applyProtection="1">
      <alignment horizontal="right" vertical="center" shrinkToFit="1"/>
      <protection hidden="1"/>
    </xf>
    <xf numFmtId="14" fontId="18" fillId="0" borderId="0" xfId="1" applyNumberFormat="1" applyFont="1" applyFill="1" applyBorder="1" applyAlignment="1" applyProtection="1">
      <alignment horizontal="right" vertical="center" shrinkToFit="1"/>
      <protection hidden="1"/>
    </xf>
    <xf numFmtId="38" fontId="0" fillId="0" borderId="13" xfId="0" applyNumberFormat="1" applyBorder="1" applyAlignment="1" applyProtection="1">
      <alignment horizontal="center" vertical="center"/>
      <protection hidden="1"/>
    </xf>
    <xf numFmtId="38" fontId="0" fillId="0" borderId="15" xfId="0" applyNumberFormat="1" applyBorder="1" applyAlignment="1" applyProtection="1">
      <alignment horizontal="center" vertical="center"/>
      <protection hidden="1"/>
    </xf>
    <xf numFmtId="38" fontId="15" fillId="0" borderId="198" xfId="1" applyFont="1" applyFill="1" applyBorder="1" applyAlignment="1" applyProtection="1">
      <alignment horizontal="center" vertical="center" shrinkToFit="1"/>
      <protection hidden="1"/>
    </xf>
    <xf numFmtId="38" fontId="17" fillId="0" borderId="203" xfId="1" applyFont="1" applyFill="1" applyBorder="1" applyAlignment="1" applyProtection="1">
      <alignment horizontal="center" vertical="center" shrinkToFit="1"/>
      <protection hidden="1"/>
    </xf>
    <xf numFmtId="38" fontId="15" fillId="0" borderId="204" xfId="1" applyFont="1" applyFill="1" applyBorder="1" applyAlignment="1" applyProtection="1">
      <alignment horizontal="center" vertical="center" shrinkToFit="1"/>
      <protection hidden="1"/>
    </xf>
    <xf numFmtId="38" fontId="34" fillId="0" borderId="121" xfId="1" applyFont="1" applyFill="1" applyBorder="1" applyAlignment="1" applyProtection="1">
      <alignment horizontal="right" vertical="center" shrinkToFit="1"/>
      <protection locked="0"/>
    </xf>
    <xf numFmtId="176" fontId="22" fillId="0" borderId="306" xfId="4" applyNumberFormat="1" applyFont="1" applyFill="1" applyBorder="1" applyAlignment="1" applyProtection="1">
      <alignment horizontal="right" vertical="center" shrinkToFit="1"/>
      <protection hidden="1"/>
    </xf>
    <xf numFmtId="176" fontId="22" fillId="0" borderId="106" xfId="4" applyNumberFormat="1" applyFont="1" applyFill="1" applyBorder="1" applyAlignment="1" applyProtection="1">
      <alignment horizontal="right" vertical="center" shrinkToFit="1"/>
      <protection hidden="1"/>
    </xf>
    <xf numFmtId="176" fontId="22" fillId="0" borderId="172" xfId="4" applyNumberFormat="1" applyFont="1" applyFill="1" applyBorder="1" applyAlignment="1" applyProtection="1">
      <alignment horizontal="right" vertical="center" shrinkToFit="1"/>
      <protection hidden="1"/>
    </xf>
    <xf numFmtId="49" fontId="14" fillId="0" borderId="99" xfId="0" applyNumberFormat="1" applyFont="1" applyBorder="1" applyAlignment="1" applyProtection="1">
      <alignment horizontal="left" vertical="center" shrinkToFit="1"/>
      <protection locked="0"/>
    </xf>
    <xf numFmtId="49" fontId="14" fillId="0" borderId="97" xfId="0" applyNumberFormat="1" applyFont="1" applyBorder="1" applyAlignment="1" applyProtection="1">
      <alignment horizontal="left" vertical="center" shrinkToFit="1"/>
      <protection locked="0"/>
    </xf>
    <xf numFmtId="49" fontId="14" fillId="0" borderId="98" xfId="0" applyNumberFormat="1" applyFont="1" applyBorder="1" applyAlignment="1" applyProtection="1">
      <alignment horizontal="left" vertical="center" shrinkToFit="1"/>
      <protection locked="0"/>
    </xf>
    <xf numFmtId="38" fontId="34" fillId="0" borderId="191" xfId="1" applyFont="1" applyFill="1" applyBorder="1" applyAlignment="1" applyProtection="1">
      <alignment horizontal="right" vertical="center" shrinkToFit="1"/>
      <protection locked="0"/>
    </xf>
    <xf numFmtId="49" fontId="14" fillId="0" borderId="140" xfId="0" applyNumberFormat="1" applyFont="1" applyBorder="1" applyAlignment="1" applyProtection="1">
      <alignment horizontal="left" vertical="center" shrinkToFit="1"/>
      <protection locked="0"/>
    </xf>
    <xf numFmtId="49" fontId="14" fillId="0" borderId="129" xfId="0" applyNumberFormat="1" applyFont="1" applyBorder="1" applyAlignment="1" applyProtection="1">
      <alignment horizontal="left" vertical="center" shrinkToFit="1"/>
      <protection locked="0"/>
    </xf>
    <xf numFmtId="49" fontId="14" fillId="0" borderId="307" xfId="0" applyNumberFormat="1" applyFont="1" applyBorder="1" applyAlignment="1" applyProtection="1">
      <alignment horizontal="left" vertical="center" shrinkToFit="1"/>
      <protection locked="0"/>
    </xf>
    <xf numFmtId="38" fontId="16" fillId="0" borderId="9" xfId="1" applyFont="1" applyFill="1" applyBorder="1" applyAlignment="1" applyProtection="1">
      <alignment horizontal="center" vertical="center" shrinkToFit="1"/>
      <protection hidden="1"/>
    </xf>
    <xf numFmtId="38" fontId="16" fillId="0" borderId="80" xfId="1" applyFont="1" applyFill="1" applyBorder="1" applyAlignment="1" applyProtection="1">
      <alignment horizontal="center" vertical="center" shrinkToFit="1"/>
      <protection hidden="1"/>
    </xf>
    <xf numFmtId="38" fontId="16" fillId="7" borderId="6" xfId="1" applyFont="1" applyFill="1" applyBorder="1" applyAlignment="1" applyProtection="1">
      <alignment horizontal="center" vertical="center" shrinkToFit="1"/>
      <protection hidden="1"/>
    </xf>
    <xf numFmtId="38" fontId="16" fillId="7" borderId="9" xfId="1" applyFont="1" applyFill="1" applyBorder="1" applyAlignment="1" applyProtection="1">
      <alignment horizontal="center" vertical="center" shrinkToFit="1"/>
      <protection hidden="1"/>
    </xf>
    <xf numFmtId="0" fontId="17" fillId="0" borderId="18" xfId="0" applyFont="1" applyBorder="1" applyAlignment="1">
      <alignment horizontal="right" vertical="center"/>
    </xf>
    <xf numFmtId="38" fontId="17" fillId="0" borderId="192" xfId="1" applyFont="1" applyFill="1" applyBorder="1" applyAlignment="1" applyProtection="1">
      <alignment horizontal="center" vertical="center" textRotation="255" shrinkToFit="1"/>
      <protection hidden="1"/>
    </xf>
    <xf numFmtId="38" fontId="17" fillId="0" borderId="194" xfId="1" applyFont="1" applyFill="1" applyBorder="1" applyAlignment="1" applyProtection="1">
      <alignment horizontal="center" vertical="center" textRotation="255" shrinkToFit="1"/>
      <protection hidden="1"/>
    </xf>
    <xf numFmtId="38" fontId="17" fillId="0" borderId="193" xfId="1" applyFont="1" applyFill="1" applyBorder="1" applyAlignment="1" applyProtection="1">
      <alignment horizontal="center" vertical="center" textRotation="255" shrinkToFit="1"/>
      <protection hidden="1"/>
    </xf>
    <xf numFmtId="49" fontId="17" fillId="0" borderId="108" xfId="1" applyNumberFormat="1" applyFont="1" applyFill="1" applyBorder="1" applyAlignment="1" applyProtection="1">
      <alignment horizontal="left" vertical="center" shrinkToFit="1"/>
      <protection locked="0"/>
    </xf>
    <xf numFmtId="49" fontId="17" fillId="0" borderId="106" xfId="1" applyNumberFormat="1" applyFont="1" applyFill="1" applyBorder="1" applyAlignment="1" applyProtection="1">
      <alignment horizontal="left" vertical="center" shrinkToFit="1"/>
      <protection locked="0"/>
    </xf>
    <xf numFmtId="49" fontId="17" fillId="0" borderId="168" xfId="1" applyNumberFormat="1" applyFont="1" applyFill="1" applyBorder="1" applyAlignment="1" applyProtection="1">
      <alignment horizontal="left" vertical="center" shrinkToFit="1"/>
      <protection locked="0"/>
    </xf>
    <xf numFmtId="38" fontId="17" fillId="0" borderId="221" xfId="1" applyFont="1" applyFill="1" applyBorder="1" applyAlignment="1" applyProtection="1">
      <alignment horizontal="right" vertical="center" shrinkToFit="1"/>
      <protection hidden="1"/>
    </xf>
    <xf numFmtId="38" fontId="17" fillId="0" borderId="130" xfId="1" applyFont="1" applyFill="1" applyBorder="1" applyAlignment="1" applyProtection="1">
      <alignment horizontal="right" vertical="center" shrinkToFit="1"/>
      <protection hidden="1"/>
    </xf>
    <xf numFmtId="38" fontId="18" fillId="0" borderId="205" xfId="1" applyFont="1" applyFill="1" applyBorder="1" applyAlignment="1" applyProtection="1">
      <alignment horizontal="right" vertical="center" shrinkToFit="1"/>
      <protection hidden="1"/>
    </xf>
    <xf numFmtId="38" fontId="18" fillId="0" borderId="82" xfId="1" applyFont="1" applyFill="1" applyBorder="1" applyAlignment="1" applyProtection="1">
      <alignment horizontal="right" vertical="center" shrinkToFit="1"/>
      <protection hidden="1"/>
    </xf>
    <xf numFmtId="38" fontId="18" fillId="0" borderId="138" xfId="1" applyFont="1" applyFill="1" applyBorder="1" applyAlignment="1" applyProtection="1">
      <alignment horizontal="right" vertical="center" shrinkToFit="1"/>
      <protection hidden="1"/>
    </xf>
    <xf numFmtId="38" fontId="35" fillId="0" borderId="130" xfId="1" applyFont="1" applyFill="1" applyBorder="1" applyAlignment="1" applyProtection="1">
      <alignment horizontal="right" vertical="center" shrinkToFit="1"/>
      <protection hidden="1"/>
    </xf>
    <xf numFmtId="38" fontId="19" fillId="0" borderId="130" xfId="1" applyFont="1" applyFill="1" applyBorder="1" applyAlignment="1" applyProtection="1">
      <alignment horizontal="right" vertical="center" shrinkToFit="1"/>
      <protection locked="0"/>
    </xf>
    <xf numFmtId="38" fontId="19" fillId="0" borderId="219" xfId="1" applyFont="1" applyFill="1" applyBorder="1" applyAlignment="1" applyProtection="1">
      <alignment horizontal="right" vertical="center" shrinkToFit="1"/>
      <protection locked="0"/>
    </xf>
    <xf numFmtId="49" fontId="17" fillId="0" borderId="112" xfId="0" applyNumberFormat="1" applyFont="1" applyBorder="1">
      <alignment vertical="center"/>
    </xf>
    <xf numFmtId="49" fontId="17" fillId="0" borderId="113" xfId="0" applyNumberFormat="1" applyFont="1" applyBorder="1">
      <alignment vertical="center"/>
    </xf>
    <xf numFmtId="49" fontId="17" fillId="0" borderId="114" xfId="0" applyNumberFormat="1" applyFont="1" applyBorder="1">
      <alignment vertical="center"/>
    </xf>
    <xf numFmtId="49" fontId="14" fillId="0" borderId="105" xfId="0" applyNumberFormat="1" applyFont="1" applyBorder="1" applyAlignment="1" applyProtection="1">
      <alignment horizontal="left" vertical="center" shrinkToFit="1"/>
      <protection locked="0"/>
    </xf>
    <xf numFmtId="49" fontId="14" fillId="0" borderId="106" xfId="0" applyNumberFormat="1" applyFont="1" applyBorder="1" applyAlignment="1" applyProtection="1">
      <alignment horizontal="left" vertical="center" shrinkToFit="1"/>
      <protection locked="0"/>
    </xf>
    <xf numFmtId="49" fontId="14" fillId="0" borderId="107" xfId="0" applyNumberFormat="1" applyFont="1" applyBorder="1" applyAlignment="1" applyProtection="1">
      <alignment horizontal="left" vertical="center" shrinkToFit="1"/>
      <protection locked="0"/>
    </xf>
    <xf numFmtId="38" fontId="17" fillId="0" borderId="35" xfId="1" applyFont="1" applyFill="1" applyBorder="1" applyAlignment="1" applyProtection="1">
      <alignment vertical="center"/>
      <protection hidden="1"/>
    </xf>
    <xf numFmtId="38" fontId="17" fillId="0" borderId="36" xfId="1" applyFont="1" applyFill="1" applyBorder="1" applyAlignment="1" applyProtection="1">
      <alignment vertical="center"/>
      <protection hidden="1"/>
    </xf>
    <xf numFmtId="38" fontId="17" fillId="0" borderId="338" xfId="1" applyFont="1" applyFill="1" applyBorder="1" applyAlignment="1" applyProtection="1">
      <alignment vertical="center"/>
      <protection hidden="1"/>
    </xf>
    <xf numFmtId="38" fontId="17" fillId="0" borderId="37" xfId="1" applyFont="1" applyFill="1" applyBorder="1" applyAlignment="1" applyProtection="1">
      <alignment vertical="center"/>
      <protection hidden="1"/>
    </xf>
    <xf numFmtId="0" fontId="17" fillId="0" borderId="183" xfId="0" applyFont="1" applyBorder="1" applyAlignment="1">
      <alignment horizontal="center" vertical="center"/>
    </xf>
    <xf numFmtId="0" fontId="17" fillId="0" borderId="113" xfId="0" applyFont="1" applyBorder="1" applyAlignment="1">
      <alignment horizontal="center" vertical="center"/>
    </xf>
    <xf numFmtId="38" fontId="19" fillId="0" borderId="125" xfId="1" applyFont="1" applyFill="1" applyBorder="1" applyAlignment="1" applyProtection="1">
      <alignment horizontal="right" vertical="center" shrinkToFit="1"/>
      <protection hidden="1"/>
    </xf>
    <xf numFmtId="38" fontId="19" fillId="0" borderId="102" xfId="1" applyFont="1" applyFill="1" applyBorder="1" applyAlignment="1" applyProtection="1">
      <alignment horizontal="right" vertical="center" shrinkToFit="1"/>
      <protection hidden="1"/>
    </xf>
    <xf numFmtId="0" fontId="15" fillId="0" borderId="258" xfId="0" applyFont="1" applyBorder="1" applyAlignment="1" applyProtection="1">
      <alignment horizontal="center" vertical="center"/>
      <protection hidden="1"/>
    </xf>
    <xf numFmtId="0" fontId="15" fillId="0" borderId="268" xfId="0" applyFont="1" applyBorder="1" applyAlignment="1" applyProtection="1">
      <alignment horizontal="center" vertical="center"/>
      <protection hidden="1"/>
    </xf>
    <xf numFmtId="38" fontId="17" fillId="0" borderId="310" xfId="1" applyFont="1" applyFill="1" applyBorder="1" applyAlignment="1" applyProtection="1">
      <alignment horizontal="right" vertical="center"/>
      <protection hidden="1"/>
    </xf>
    <xf numFmtId="38" fontId="17" fillId="0" borderId="275" xfId="1" applyFont="1" applyFill="1" applyBorder="1" applyAlignment="1" applyProtection="1">
      <alignment horizontal="right" vertical="center"/>
      <protection hidden="1"/>
    </xf>
    <xf numFmtId="38" fontId="17" fillId="0" borderId="257" xfId="1" applyFont="1" applyFill="1" applyBorder="1" applyAlignment="1" applyProtection="1">
      <alignment horizontal="right" vertical="center"/>
      <protection hidden="1"/>
    </xf>
    <xf numFmtId="38" fontId="34" fillId="0" borderId="132" xfId="1" applyFont="1" applyFill="1" applyBorder="1" applyAlignment="1" applyProtection="1">
      <alignment horizontal="right" vertical="center"/>
      <protection locked="0"/>
    </xf>
    <xf numFmtId="38" fontId="34" fillId="0" borderId="121" xfId="1" applyFont="1" applyFill="1" applyBorder="1" applyAlignment="1" applyProtection="1">
      <alignment horizontal="right" vertical="center"/>
      <protection locked="0"/>
    </xf>
    <xf numFmtId="0" fontId="22" fillId="0" borderId="175" xfId="0" applyFont="1" applyBorder="1" applyAlignment="1" applyProtection="1">
      <alignment horizontal="center" vertical="center" shrinkToFit="1"/>
      <protection hidden="1"/>
    </xf>
    <xf numFmtId="0" fontId="22" fillId="0" borderId="39" xfId="0" applyFont="1" applyBorder="1" applyAlignment="1" applyProtection="1">
      <alignment horizontal="center" vertical="center" shrinkToFit="1"/>
      <protection hidden="1"/>
    </xf>
    <xf numFmtId="0" fontId="73" fillId="0" borderId="10" xfId="0" applyFont="1" applyBorder="1" applyAlignment="1" applyProtection="1">
      <alignment horizontal="center" vertical="center"/>
      <protection hidden="1"/>
    </xf>
    <xf numFmtId="0" fontId="73" fillId="0" borderId="12" xfId="0" applyFont="1" applyBorder="1" applyAlignment="1" applyProtection="1">
      <alignment horizontal="center" vertical="center"/>
      <protection hidden="1"/>
    </xf>
    <xf numFmtId="38" fontId="22" fillId="0" borderId="205" xfId="1" applyFont="1" applyFill="1" applyBorder="1" applyAlignment="1" applyProtection="1">
      <alignment horizontal="right" vertical="center" shrinkToFit="1"/>
      <protection hidden="1"/>
    </xf>
    <xf numFmtId="38" fontId="22" fillId="0" borderId="82" xfId="1" applyFont="1" applyFill="1" applyBorder="1" applyAlignment="1" applyProtection="1">
      <alignment horizontal="right" vertical="center" shrinkToFit="1"/>
      <protection hidden="1"/>
    </xf>
    <xf numFmtId="38" fontId="22" fillId="0" borderId="138" xfId="1" applyFont="1" applyFill="1" applyBorder="1" applyAlignment="1" applyProtection="1">
      <alignment horizontal="right" vertical="center" shrinkToFit="1"/>
      <protection hidden="1"/>
    </xf>
    <xf numFmtId="38" fontId="16" fillId="7" borderId="342" xfId="1" applyFont="1" applyFill="1" applyBorder="1" applyAlignment="1" applyProtection="1">
      <alignment horizontal="center" vertical="center" shrinkToFit="1"/>
      <protection hidden="1"/>
    </xf>
    <xf numFmtId="38" fontId="36" fillId="0" borderId="130" xfId="1" applyFont="1" applyFill="1" applyBorder="1" applyAlignment="1" applyProtection="1">
      <alignment horizontal="right" vertical="center" shrinkToFit="1"/>
      <protection locked="0"/>
    </xf>
    <xf numFmtId="38" fontId="36" fillId="0" borderId="88" xfId="1" applyFont="1" applyFill="1" applyBorder="1" applyAlignment="1" applyProtection="1">
      <alignment horizontal="right" vertical="center" shrinkToFit="1"/>
      <protection locked="0"/>
    </xf>
    <xf numFmtId="49" fontId="17" fillId="0" borderId="90" xfId="0" applyNumberFormat="1" applyFont="1" applyBorder="1" applyAlignment="1" applyProtection="1">
      <alignment vertical="center" shrinkToFit="1"/>
      <protection locked="0"/>
    </xf>
    <xf numFmtId="49" fontId="17" fillId="0" borderId="82" xfId="0" applyNumberFormat="1" applyFont="1" applyBorder="1" applyAlignment="1" applyProtection="1">
      <alignment vertical="center" shrinkToFit="1"/>
      <protection locked="0"/>
    </xf>
    <xf numFmtId="49" fontId="17" fillId="0" borderId="89" xfId="0" applyNumberFormat="1" applyFont="1" applyBorder="1" applyAlignment="1" applyProtection="1">
      <alignment vertical="center" shrinkToFit="1"/>
      <protection locked="0"/>
    </xf>
    <xf numFmtId="0" fontId="17" fillId="0" borderId="182" xfId="1" applyNumberFormat="1" applyFont="1" applyFill="1" applyBorder="1" applyAlignment="1" applyProtection="1">
      <alignment horizontal="center" vertical="center" shrinkToFit="1"/>
      <protection hidden="1"/>
    </xf>
    <xf numFmtId="0" fontId="17" fillId="0" borderId="106" xfId="1" applyNumberFormat="1" applyFont="1" applyFill="1" applyBorder="1" applyAlignment="1" applyProtection="1">
      <alignment horizontal="center" vertical="center" shrinkToFit="1"/>
      <protection hidden="1"/>
    </xf>
    <xf numFmtId="0" fontId="17" fillId="0" borderId="172" xfId="1" applyNumberFormat="1" applyFont="1" applyFill="1" applyBorder="1" applyAlignment="1" applyProtection="1">
      <alignment horizontal="center" vertical="center" shrinkToFit="1"/>
      <protection hidden="1"/>
    </xf>
    <xf numFmtId="38" fontId="34" fillId="0" borderId="109" xfId="1" applyFont="1" applyFill="1" applyBorder="1" applyAlignment="1" applyProtection="1">
      <alignment horizontal="right" vertical="center"/>
      <protection locked="0"/>
    </xf>
    <xf numFmtId="0" fontId="17" fillId="0" borderId="181" xfId="0" applyFont="1" applyBorder="1" applyAlignment="1">
      <alignment horizontal="center" vertical="center"/>
    </xf>
    <xf numFmtId="0" fontId="17" fillId="0" borderId="82" xfId="0" applyFont="1" applyBorder="1" applyAlignment="1">
      <alignment horizontal="center" vertical="center"/>
    </xf>
    <xf numFmtId="38" fontId="17" fillId="0" borderId="306" xfId="1" applyFont="1" applyFill="1" applyBorder="1" applyAlignment="1" applyProtection="1">
      <alignment horizontal="right" vertical="center"/>
      <protection hidden="1"/>
    </xf>
    <xf numFmtId="38" fontId="17" fillId="0" borderId="106" xfId="1" applyFont="1" applyFill="1" applyBorder="1" applyAlignment="1" applyProtection="1">
      <alignment horizontal="right" vertical="center"/>
      <protection hidden="1"/>
    </xf>
    <xf numFmtId="38" fontId="17" fillId="0" borderId="172" xfId="1" applyFont="1" applyFill="1" applyBorder="1" applyAlignment="1" applyProtection="1">
      <alignment horizontal="right" vertical="center"/>
      <protection hidden="1"/>
    </xf>
    <xf numFmtId="49" fontId="14" fillId="0" borderId="353" xfId="0" applyNumberFormat="1" applyFont="1" applyBorder="1" applyAlignment="1" applyProtection="1">
      <alignment horizontal="left" vertical="center" shrinkToFit="1"/>
      <protection locked="0"/>
    </xf>
    <xf numFmtId="49" fontId="14" fillId="0" borderId="275" xfId="0" applyNumberFormat="1" applyFont="1" applyBorder="1" applyAlignment="1" applyProtection="1">
      <alignment horizontal="left" vertical="center" shrinkToFit="1"/>
      <protection locked="0"/>
    </xf>
    <xf numFmtId="49" fontId="14" fillId="0" borderId="276" xfId="0" applyNumberFormat="1" applyFont="1" applyBorder="1" applyAlignment="1" applyProtection="1">
      <alignment horizontal="left" vertical="center" shrinkToFit="1"/>
      <protection locked="0"/>
    </xf>
    <xf numFmtId="0" fontId="14" fillId="0" borderId="35" xfId="0" applyFont="1" applyBorder="1" applyProtection="1">
      <alignment vertical="center"/>
      <protection hidden="1"/>
    </xf>
    <xf numFmtId="0" fontId="14" fillId="0" borderId="36" xfId="0" applyFont="1" applyBorder="1" applyProtection="1">
      <alignment vertical="center"/>
      <protection hidden="1"/>
    </xf>
    <xf numFmtId="0" fontId="14" fillId="0" borderId="338" xfId="0" applyFont="1" applyBorder="1" applyProtection="1">
      <alignment vertical="center"/>
      <protection hidden="1"/>
    </xf>
    <xf numFmtId="0" fontId="14" fillId="0" borderId="37" xfId="0" applyFont="1" applyBorder="1" applyProtection="1">
      <alignment vertical="center"/>
      <protection hidden="1"/>
    </xf>
    <xf numFmtId="0" fontId="15" fillId="0" borderId="132" xfId="0" applyFont="1" applyBorder="1" applyAlignment="1" applyProtection="1">
      <alignment horizontal="center" vertical="center"/>
      <protection hidden="1"/>
    </xf>
    <xf numFmtId="0" fontId="15" fillId="0" borderId="109" xfId="0" applyFont="1" applyBorder="1" applyAlignment="1" applyProtection="1">
      <alignment horizontal="center" vertical="center"/>
      <protection hidden="1"/>
    </xf>
    <xf numFmtId="38" fontId="0" fillId="0" borderId="1" xfId="0" applyNumberFormat="1" applyBorder="1" applyAlignment="1" applyProtection="1">
      <alignment horizontal="center" vertical="center" wrapText="1"/>
      <protection hidden="1"/>
    </xf>
    <xf numFmtId="38" fontId="0" fillId="0" borderId="0" xfId="0" applyNumberFormat="1" applyAlignment="1" applyProtection="1">
      <alignment horizontal="center" vertical="center" wrapText="1"/>
      <protection hidden="1"/>
    </xf>
    <xf numFmtId="38" fontId="0" fillId="0" borderId="2" xfId="0" applyNumberFormat="1" applyBorder="1" applyAlignment="1" applyProtection="1">
      <alignment horizontal="center" vertical="center" wrapText="1"/>
      <protection hidden="1"/>
    </xf>
    <xf numFmtId="38" fontId="0" fillId="0" borderId="70" xfId="0" applyNumberFormat="1" applyBorder="1" applyAlignment="1" applyProtection="1">
      <alignment horizontal="center" vertical="center"/>
      <protection hidden="1"/>
    </xf>
    <xf numFmtId="38" fontId="0" fillId="0" borderId="10" xfId="0" applyNumberFormat="1" applyBorder="1" applyAlignment="1" applyProtection="1">
      <alignment horizontal="center" vertical="center"/>
      <protection hidden="1"/>
    </xf>
    <xf numFmtId="38" fontId="10" fillId="0" borderId="10" xfId="0" applyNumberFormat="1" applyFont="1" applyBorder="1" applyAlignment="1" applyProtection="1">
      <alignment horizontal="center" vertical="center"/>
      <protection hidden="1"/>
    </xf>
    <xf numFmtId="38" fontId="10" fillId="0" borderId="11" xfId="0" applyNumberFormat="1" applyFont="1" applyBorder="1" applyAlignment="1" applyProtection="1">
      <alignment horizontal="center" vertical="center"/>
      <protection hidden="1"/>
    </xf>
    <xf numFmtId="38" fontId="10" fillId="0" borderId="12" xfId="0" applyNumberFormat="1" applyFont="1" applyBorder="1" applyAlignment="1" applyProtection="1">
      <alignment horizontal="center" vertical="center"/>
      <protection hidden="1"/>
    </xf>
    <xf numFmtId="0" fontId="17" fillId="0" borderId="90" xfId="0" applyFont="1" applyBorder="1">
      <alignment vertical="center"/>
    </xf>
    <xf numFmtId="0" fontId="17" fillId="0" borderId="82" xfId="0" applyFont="1" applyBorder="1">
      <alignment vertical="center"/>
    </xf>
    <xf numFmtId="0" fontId="17" fillId="0" borderId="89" xfId="0" applyFont="1" applyBorder="1">
      <alignment vertical="center"/>
    </xf>
    <xf numFmtId="38" fontId="10" fillId="0" borderId="80" xfId="0" applyNumberFormat="1" applyFont="1" applyBorder="1" applyAlignment="1" applyProtection="1">
      <alignment horizontal="center" vertical="center"/>
      <protection hidden="1"/>
    </xf>
    <xf numFmtId="49" fontId="17" fillId="0" borderId="90" xfId="1" applyNumberFormat="1" applyFont="1" applyFill="1" applyBorder="1" applyAlignment="1" applyProtection="1">
      <alignment vertical="center" shrinkToFit="1"/>
      <protection locked="0"/>
    </xf>
    <xf numFmtId="49" fontId="17" fillId="0" borderId="82" xfId="1" applyNumberFormat="1" applyFont="1" applyFill="1" applyBorder="1" applyAlignment="1" applyProtection="1">
      <alignment vertical="center" shrinkToFit="1"/>
      <protection locked="0"/>
    </xf>
    <xf numFmtId="49" fontId="17" fillId="0" borderId="169" xfId="1" applyNumberFormat="1" applyFont="1" applyFill="1" applyBorder="1" applyAlignment="1" applyProtection="1">
      <alignment vertical="center" shrinkToFit="1"/>
      <protection locked="0"/>
    </xf>
    <xf numFmtId="49" fontId="17" fillId="0" borderId="112" xfId="1" applyNumberFormat="1" applyFont="1" applyFill="1" applyBorder="1" applyAlignment="1" applyProtection="1">
      <alignment vertical="center" shrinkToFit="1"/>
      <protection locked="0"/>
    </xf>
    <xf numFmtId="49" fontId="17" fillId="0" borderId="113" xfId="1" applyNumberFormat="1" applyFont="1" applyFill="1" applyBorder="1" applyAlignment="1" applyProtection="1">
      <alignment vertical="center" shrinkToFit="1"/>
      <protection locked="0"/>
    </xf>
    <xf numFmtId="49" fontId="17" fillId="0" borderId="352" xfId="1" applyNumberFormat="1" applyFont="1" applyFill="1" applyBorder="1" applyAlignment="1" applyProtection="1">
      <alignment vertical="center" shrinkToFit="1"/>
      <protection locked="0"/>
    </xf>
    <xf numFmtId="38" fontId="17" fillId="0" borderId="46" xfId="1" applyFont="1" applyFill="1" applyBorder="1" applyAlignment="1" applyProtection="1">
      <alignment vertical="center"/>
      <protection hidden="1"/>
    </xf>
    <xf numFmtId="38" fontId="17" fillId="0" borderId="40" xfId="1" applyFont="1" applyFill="1" applyBorder="1" applyAlignment="1" applyProtection="1">
      <alignment vertical="center"/>
      <protection hidden="1"/>
    </xf>
    <xf numFmtId="38" fontId="17" fillId="0" borderId="339" xfId="1" applyFont="1" applyFill="1" applyBorder="1" applyAlignment="1" applyProtection="1">
      <alignment vertical="center"/>
      <protection hidden="1"/>
    </xf>
    <xf numFmtId="38" fontId="17" fillId="0" borderId="41" xfId="1" applyFont="1" applyFill="1" applyBorder="1" applyAlignment="1" applyProtection="1">
      <alignment vertical="center"/>
      <protection hidden="1"/>
    </xf>
    <xf numFmtId="0" fontId="4" fillId="0" borderId="88" xfId="0" applyFont="1" applyBorder="1" applyAlignment="1" applyProtection="1">
      <alignment horizontal="center" vertical="center" shrinkToFit="1"/>
      <protection hidden="1"/>
    </xf>
    <xf numFmtId="0" fontId="17" fillId="0" borderId="115" xfId="0" applyFont="1" applyBorder="1" applyAlignment="1">
      <alignment vertical="center" shrinkToFit="1"/>
    </xf>
    <xf numFmtId="0" fontId="17" fillId="0" borderId="116" xfId="0" applyFont="1" applyBorder="1" applyAlignment="1">
      <alignment vertical="center" shrinkToFit="1"/>
    </xf>
    <xf numFmtId="0" fontId="17" fillId="0" borderId="117"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17" fillId="0" borderId="48" xfId="0" applyFont="1" applyBorder="1" applyAlignment="1">
      <alignment vertical="center" shrinkToFit="1"/>
    </xf>
    <xf numFmtId="0" fontId="17" fillId="0" borderId="47" xfId="0" applyFont="1" applyBorder="1" applyAlignment="1">
      <alignment vertical="center" shrinkToFit="1"/>
    </xf>
    <xf numFmtId="0" fontId="17" fillId="0" borderId="81" xfId="0" applyFont="1" applyBorder="1" applyAlignment="1">
      <alignment vertical="center" shrinkToFit="1"/>
    </xf>
    <xf numFmtId="38" fontId="17" fillId="0" borderId="213" xfId="1" applyFont="1" applyFill="1" applyBorder="1" applyAlignment="1" applyProtection="1">
      <alignment horizontal="right" vertical="center" shrinkToFit="1"/>
      <protection hidden="1"/>
    </xf>
    <xf numFmtId="38" fontId="17" fillId="0" borderId="113" xfId="1" applyFont="1" applyFill="1" applyBorder="1" applyAlignment="1" applyProtection="1">
      <alignment horizontal="right" vertical="center" shrinkToFit="1"/>
      <protection hidden="1"/>
    </xf>
    <xf numFmtId="38" fontId="17" fillId="0" borderId="142" xfId="1" applyFont="1" applyFill="1" applyBorder="1" applyAlignment="1" applyProtection="1">
      <alignment horizontal="right" vertical="center" shrinkToFit="1"/>
      <protection hidden="1"/>
    </xf>
    <xf numFmtId="38" fontId="34" fillId="0" borderId="177" xfId="1" applyFont="1" applyFill="1" applyBorder="1" applyAlignment="1" applyProtection="1">
      <alignment horizontal="right" vertical="center" shrinkToFit="1"/>
      <protection locked="0"/>
    </xf>
    <xf numFmtId="38" fontId="34" fillId="0" borderId="233" xfId="1" applyFont="1" applyFill="1" applyBorder="1" applyAlignment="1" applyProtection="1">
      <alignment horizontal="right" vertical="center" shrinkToFit="1"/>
      <protection locked="0"/>
    </xf>
    <xf numFmtId="38" fontId="17" fillId="0" borderId="226" xfId="1" applyFont="1" applyFill="1" applyBorder="1" applyAlignment="1" applyProtection="1">
      <alignment horizontal="center" vertical="center" shrinkToFit="1"/>
      <protection hidden="1"/>
    </xf>
    <xf numFmtId="38" fontId="17" fillId="0" borderId="130" xfId="1" applyFont="1" applyFill="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xf>
    <xf numFmtId="38" fontId="17" fillId="0" borderId="132" xfId="1" applyFont="1" applyFill="1" applyBorder="1" applyAlignment="1" applyProtection="1">
      <alignment horizontal="center" vertical="center" shrinkToFit="1"/>
    </xf>
    <xf numFmtId="38" fontId="17" fillId="0" borderId="109" xfId="1" applyFont="1" applyFill="1" applyBorder="1" applyAlignment="1" applyProtection="1">
      <alignment horizontal="center" vertical="center" shrinkToFit="1"/>
    </xf>
    <xf numFmtId="38" fontId="19" fillId="0" borderId="128" xfId="1" applyFont="1" applyFill="1" applyBorder="1" applyAlignment="1" applyProtection="1">
      <alignment horizontal="right" vertical="center" shrinkToFit="1"/>
      <protection hidden="1"/>
    </xf>
    <xf numFmtId="38" fontId="17" fillId="0" borderId="234" xfId="1" applyFont="1" applyFill="1" applyBorder="1" applyAlignment="1" applyProtection="1">
      <alignment horizontal="right" vertical="center" shrinkToFit="1"/>
      <protection hidden="1"/>
    </xf>
    <xf numFmtId="38" fontId="17" fillId="0" borderId="125" xfId="1" applyFont="1" applyFill="1" applyBorder="1" applyAlignment="1" applyProtection="1">
      <alignment horizontal="right" vertical="center" shrinkToFit="1"/>
      <protection hidden="1"/>
    </xf>
    <xf numFmtId="38" fontId="17" fillId="0" borderId="234" xfId="1" applyFont="1" applyFill="1" applyBorder="1" applyAlignment="1" applyProtection="1">
      <alignment horizontal="right" vertical="center"/>
      <protection hidden="1"/>
    </xf>
    <xf numFmtId="38" fontId="17" fillId="0" borderId="125" xfId="1" applyFont="1" applyFill="1" applyBorder="1" applyAlignment="1" applyProtection="1">
      <alignment horizontal="right" vertical="center"/>
      <protection hidden="1"/>
    </xf>
    <xf numFmtId="0" fontId="22" fillId="0" borderId="271" xfId="0" applyFont="1" applyBorder="1" applyAlignment="1">
      <alignment horizontal="center" vertical="center" shrinkToFit="1"/>
    </xf>
    <xf numFmtId="0" fontId="22" fillId="0" borderId="116" xfId="0" applyFont="1" applyBorder="1" applyAlignment="1">
      <alignment horizontal="center" vertical="center" shrinkToFit="1"/>
    </xf>
    <xf numFmtId="0" fontId="22" fillId="0" borderId="117" xfId="0" applyFont="1" applyBorder="1" applyAlignment="1">
      <alignment horizontal="center" vertical="center" shrinkToFit="1"/>
    </xf>
    <xf numFmtId="0" fontId="22" fillId="0" borderId="179" xfId="0" applyFont="1" applyBorder="1" applyAlignment="1">
      <alignment horizontal="center" vertical="center" shrinkToFit="1"/>
    </xf>
    <xf numFmtId="0" fontId="22" fillId="0" borderId="0" xfId="0" applyFont="1" applyAlignment="1">
      <alignment horizontal="center" vertical="center" shrinkToFit="1"/>
    </xf>
    <xf numFmtId="0" fontId="22" fillId="0" borderId="24" xfId="0" applyFont="1" applyBorder="1" applyAlignment="1">
      <alignment horizontal="center" vertical="center" shrinkToFit="1"/>
    </xf>
    <xf numFmtId="0" fontId="22" fillId="0" borderId="180"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81" xfId="0" applyFont="1" applyBorder="1" applyAlignment="1">
      <alignment horizontal="center" vertical="center" shrinkToFit="1"/>
    </xf>
    <xf numFmtId="38" fontId="17" fillId="0" borderId="31" xfId="1" applyFont="1" applyFill="1" applyBorder="1" applyAlignment="1" applyProtection="1">
      <alignment vertical="center" shrinkToFit="1"/>
      <protection hidden="1"/>
    </xf>
    <xf numFmtId="38" fontId="17" fillId="0" borderId="39" xfId="1" applyFont="1" applyFill="1" applyBorder="1" applyAlignment="1" applyProtection="1">
      <alignment vertical="center" shrinkToFit="1"/>
      <protection hidden="1"/>
    </xf>
    <xf numFmtId="38" fontId="17" fillId="0" borderId="341" xfId="1" applyFont="1" applyFill="1" applyBorder="1" applyAlignment="1" applyProtection="1">
      <alignment vertical="center" shrinkToFit="1"/>
      <protection hidden="1"/>
    </xf>
    <xf numFmtId="38" fontId="17" fillId="0" borderId="311" xfId="1" applyFont="1" applyFill="1" applyBorder="1" applyAlignment="1" applyProtection="1">
      <alignment vertical="center" shrinkToFit="1"/>
      <protection hidden="1"/>
    </xf>
    <xf numFmtId="38" fontId="17" fillId="0" borderId="340" xfId="1" applyFont="1" applyFill="1" applyBorder="1" applyAlignment="1" applyProtection="1">
      <alignment vertical="center" shrinkToFit="1"/>
      <protection hidden="1"/>
    </xf>
    <xf numFmtId="38" fontId="17" fillId="0" borderId="230" xfId="1" applyFont="1" applyFill="1" applyBorder="1" applyAlignment="1" applyProtection="1">
      <alignment horizontal="center" vertical="center" shrinkToFit="1"/>
    </xf>
    <xf numFmtId="38" fontId="17" fillId="0" borderId="231"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xf>
    <xf numFmtId="38" fontId="17" fillId="0" borderId="177" xfId="1" applyFont="1" applyFill="1" applyBorder="1" applyAlignment="1" applyProtection="1">
      <alignment horizontal="center" vertical="center" shrinkToFit="1"/>
    </xf>
    <xf numFmtId="38" fontId="17" fillId="0" borderId="120" xfId="1" applyFont="1" applyFill="1" applyBorder="1" applyAlignment="1" applyProtection="1">
      <alignment horizontal="center" vertical="center" shrinkToFit="1"/>
    </xf>
    <xf numFmtId="38" fontId="35" fillId="0" borderId="109" xfId="1" applyFont="1" applyFill="1" applyBorder="1" applyAlignment="1" applyProtection="1">
      <alignment horizontal="right" vertical="center"/>
      <protection hidden="1"/>
    </xf>
    <xf numFmtId="38" fontId="35" fillId="0" borderId="106" xfId="1" applyFont="1" applyFill="1" applyBorder="1" applyAlignment="1" applyProtection="1">
      <alignment horizontal="right" vertical="center"/>
      <protection hidden="1"/>
    </xf>
    <xf numFmtId="38" fontId="17" fillId="0" borderId="255" xfId="1" applyFont="1" applyFill="1" applyBorder="1" applyAlignment="1" applyProtection="1">
      <alignment horizontal="center" vertical="center" shrinkToFit="1"/>
      <protection hidden="1"/>
    </xf>
    <xf numFmtId="38" fontId="17" fillId="0" borderId="177" xfId="1" applyFont="1" applyFill="1" applyBorder="1" applyAlignment="1" applyProtection="1">
      <alignment horizontal="center" vertical="center" shrinkToFit="1"/>
      <protection hidden="1"/>
    </xf>
    <xf numFmtId="38" fontId="19" fillId="0" borderId="235" xfId="1" applyFont="1" applyFill="1" applyBorder="1" applyAlignment="1" applyProtection="1">
      <alignment horizontal="right" vertical="center" shrinkToFit="1"/>
      <protection hidden="1"/>
    </xf>
    <xf numFmtId="38" fontId="17" fillId="0" borderId="260" xfId="1" applyFont="1" applyFill="1" applyBorder="1" applyAlignment="1" applyProtection="1">
      <alignment horizontal="right" vertical="center" shrinkToFit="1"/>
      <protection hidden="1"/>
    </xf>
    <xf numFmtId="38" fontId="17" fillId="0" borderId="261" xfId="1" applyFont="1" applyFill="1" applyBorder="1" applyAlignment="1" applyProtection="1">
      <alignment horizontal="right" vertical="center" shrinkToFit="1"/>
      <protection hidden="1"/>
    </xf>
    <xf numFmtId="183" fontId="10" fillId="0" borderId="32" xfId="1" applyNumberFormat="1" applyFont="1" applyFill="1" applyBorder="1" applyAlignment="1" applyProtection="1">
      <alignment horizontal="center" vertical="center" shrinkToFit="1"/>
      <protection hidden="1"/>
    </xf>
    <xf numFmtId="183" fontId="10" fillId="0" borderId="1" xfId="1" applyNumberFormat="1" applyFont="1" applyFill="1" applyBorder="1" applyAlignment="1" applyProtection="1">
      <alignment horizontal="center" vertical="center" shrinkToFit="1"/>
      <protection hidden="1"/>
    </xf>
    <xf numFmtId="183" fontId="10" fillId="0" borderId="33" xfId="1" applyNumberFormat="1" applyFont="1" applyFill="1" applyBorder="1" applyAlignment="1" applyProtection="1">
      <alignment horizontal="center" vertical="center" shrinkToFit="1"/>
      <protection hidden="1"/>
    </xf>
    <xf numFmtId="183" fontId="10" fillId="0" borderId="45" xfId="1" applyNumberFormat="1" applyFont="1" applyFill="1" applyBorder="1" applyAlignment="1" applyProtection="1">
      <alignment horizontal="center" vertical="center" shrinkToFit="1"/>
      <protection hidden="1"/>
    </xf>
    <xf numFmtId="183" fontId="10" fillId="0" borderId="0" xfId="1" applyNumberFormat="1" applyFont="1" applyFill="1" applyBorder="1" applyAlignment="1" applyProtection="1">
      <alignment horizontal="center" vertical="center" shrinkToFit="1"/>
      <protection hidden="1"/>
    </xf>
    <xf numFmtId="183" fontId="10" fillId="0" borderId="44" xfId="1" applyNumberFormat="1" applyFont="1" applyFill="1" applyBorder="1" applyAlignment="1" applyProtection="1">
      <alignment horizontal="center" vertical="center" shrinkToFit="1"/>
      <protection hidden="1"/>
    </xf>
    <xf numFmtId="183" fontId="10" fillId="0" borderId="74" xfId="1" applyNumberFormat="1" applyFont="1" applyFill="1" applyBorder="1" applyAlignment="1" applyProtection="1">
      <alignment horizontal="center" vertical="center" shrinkToFit="1"/>
      <protection hidden="1"/>
    </xf>
    <xf numFmtId="183" fontId="10" fillId="0" borderId="2" xfId="1" applyNumberFormat="1" applyFont="1" applyFill="1" applyBorder="1" applyAlignment="1" applyProtection="1">
      <alignment horizontal="center" vertical="center" shrinkToFit="1"/>
      <protection hidden="1"/>
    </xf>
    <xf numFmtId="183" fontId="10" fillId="0" borderId="73" xfId="1" applyNumberFormat="1" applyFont="1" applyFill="1" applyBorder="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74" xfId="0" applyFont="1" applyBorder="1" applyAlignment="1" applyProtection="1">
      <alignment horizontal="center" vertical="center" shrinkToFit="1"/>
      <protection hidden="1"/>
    </xf>
    <xf numFmtId="0" fontId="10" fillId="0" borderId="2" xfId="0" applyFont="1" applyBorder="1" applyAlignment="1" applyProtection="1">
      <alignment horizontal="center" vertical="center" shrinkToFit="1"/>
      <protection hidden="1"/>
    </xf>
    <xf numFmtId="38" fontId="35" fillId="0" borderId="120" xfId="1" applyFont="1" applyFill="1" applyBorder="1" applyAlignment="1" applyProtection="1">
      <alignment horizontal="right" vertical="center" shrinkToFit="1"/>
      <protection hidden="1"/>
    </xf>
    <xf numFmtId="38" fontId="35" fillId="0" borderId="113" xfId="1" applyFont="1" applyFill="1" applyBorder="1" applyAlignment="1" applyProtection="1">
      <alignment horizontal="right" vertical="center" shrinkToFit="1"/>
      <protection hidden="1"/>
    </xf>
    <xf numFmtId="38" fontId="17" fillId="0" borderId="35" xfId="1" applyFont="1" applyFill="1" applyBorder="1" applyAlignment="1" applyProtection="1">
      <alignment vertical="center" shrinkToFit="1"/>
      <protection hidden="1"/>
    </xf>
    <xf numFmtId="38" fontId="17" fillId="0" borderId="36" xfId="1" applyFont="1" applyFill="1" applyBorder="1" applyAlignment="1" applyProtection="1">
      <alignment vertical="center" shrinkToFit="1"/>
      <protection hidden="1"/>
    </xf>
    <xf numFmtId="38" fontId="17" fillId="0" borderId="338" xfId="1" applyFont="1" applyFill="1" applyBorder="1" applyAlignment="1" applyProtection="1">
      <alignment vertical="center" shrinkToFit="1"/>
      <protection hidden="1"/>
    </xf>
    <xf numFmtId="38" fontId="15" fillId="0" borderId="177" xfId="1" applyFont="1" applyFill="1" applyBorder="1" applyAlignment="1" applyProtection="1">
      <alignment horizontal="center" vertical="center" shrinkToFit="1"/>
      <protection hidden="1"/>
    </xf>
    <xf numFmtId="38" fontId="15" fillId="0" borderId="120" xfId="1" applyFont="1" applyFill="1" applyBorder="1" applyAlignment="1" applyProtection="1">
      <alignment horizontal="center" vertical="center" shrinkToFit="1"/>
      <protection hidden="1"/>
    </xf>
    <xf numFmtId="38" fontId="54" fillId="0" borderId="39" xfId="0" applyNumberFormat="1" applyFont="1" applyBorder="1" applyAlignment="1" applyProtection="1">
      <alignment horizontal="center" vertical="center" shrinkToFit="1"/>
      <protection hidden="1"/>
    </xf>
    <xf numFmtId="0" fontId="0" fillId="0" borderId="128" xfId="0" applyBorder="1" applyAlignment="1" applyProtection="1">
      <alignment horizontal="center" vertical="center" shrinkToFit="1"/>
      <protection hidden="1"/>
    </xf>
    <xf numFmtId="38" fontId="17" fillId="0" borderId="232" xfId="1" applyFont="1" applyFill="1" applyBorder="1" applyAlignment="1" applyProtection="1">
      <alignment horizontal="center" vertical="center" shrinkToFit="1"/>
    </xf>
    <xf numFmtId="38" fontId="17" fillId="0" borderId="233" xfId="1" applyFont="1" applyFill="1" applyBorder="1" applyAlignment="1" applyProtection="1">
      <alignment horizontal="center" vertical="center" shrinkToFit="1"/>
    </xf>
    <xf numFmtId="0" fontId="23" fillId="0" borderId="225" xfId="0" applyFont="1" applyBorder="1" applyAlignment="1" applyProtection="1">
      <alignment horizontal="center" vertical="center" shrinkToFit="1"/>
      <protection hidden="1"/>
    </xf>
    <xf numFmtId="0" fontId="23" fillId="0" borderId="132" xfId="0" applyFont="1" applyBorder="1" applyAlignment="1" applyProtection="1">
      <alignment horizontal="center" vertical="center" shrinkToFit="1"/>
      <protection hidden="1"/>
    </xf>
    <xf numFmtId="38" fontId="27" fillId="0" borderId="75" xfId="1" applyFont="1" applyFill="1" applyBorder="1" applyAlignment="1" applyProtection="1">
      <alignment vertical="center"/>
    </xf>
    <xf numFmtId="38" fontId="27" fillId="0" borderId="76" xfId="1" applyFont="1" applyFill="1" applyBorder="1" applyAlignment="1" applyProtection="1">
      <alignment vertical="center"/>
    </xf>
    <xf numFmtId="38" fontId="27" fillId="0" borderId="111" xfId="1" applyFont="1" applyFill="1" applyBorder="1" applyAlignment="1" applyProtection="1">
      <alignment vertical="center"/>
    </xf>
    <xf numFmtId="38" fontId="27" fillId="0" borderId="78" xfId="1" applyFont="1" applyFill="1" applyBorder="1" applyAlignment="1" applyProtection="1">
      <alignment vertical="center"/>
    </xf>
    <xf numFmtId="38" fontId="22" fillId="0" borderId="234" xfId="1" applyFont="1" applyFill="1" applyBorder="1" applyAlignment="1" applyProtection="1">
      <alignment horizontal="right" vertical="center" shrinkToFit="1"/>
      <protection hidden="1"/>
    </xf>
    <xf numFmtId="38" fontId="22" fillId="0" borderId="125" xfId="1" applyFont="1" applyFill="1" applyBorder="1" applyAlignment="1" applyProtection="1">
      <alignment horizontal="right" vertical="center" shrinkToFit="1"/>
      <protection hidden="1"/>
    </xf>
    <xf numFmtId="38" fontId="19" fillId="0" borderId="125" xfId="1" applyFont="1" applyFill="1" applyBorder="1" applyAlignment="1" applyProtection="1">
      <alignment horizontal="right" vertical="center"/>
      <protection hidden="1"/>
    </xf>
    <xf numFmtId="38" fontId="19" fillId="0" borderId="102" xfId="1" applyFont="1" applyFill="1" applyBorder="1" applyAlignment="1" applyProtection="1">
      <alignment horizontal="right" vertical="center"/>
      <protection hidden="1"/>
    </xf>
    <xf numFmtId="38" fontId="22" fillId="0" borderId="256" xfId="1" applyFont="1" applyFill="1" applyBorder="1" applyAlignment="1" applyProtection="1">
      <alignment horizontal="center" vertical="center" shrinkToFit="1"/>
      <protection hidden="1"/>
    </xf>
    <xf numFmtId="38" fontId="22" fillId="0" borderId="125" xfId="1" applyFont="1" applyFill="1" applyBorder="1" applyAlignment="1" applyProtection="1">
      <alignment horizontal="center" vertical="center" shrinkToFit="1"/>
      <protection hidden="1"/>
    </xf>
    <xf numFmtId="38" fontId="22" fillId="0" borderId="102" xfId="1" applyFont="1" applyFill="1" applyBorder="1" applyAlignment="1" applyProtection="1">
      <alignment horizontal="center" vertical="center" shrinkToFit="1"/>
      <protection hidden="1"/>
    </xf>
    <xf numFmtId="38" fontId="27" fillId="0" borderId="75" xfId="1" applyFont="1" applyFill="1" applyBorder="1" applyAlignment="1" applyProtection="1">
      <alignment vertical="center" shrinkToFit="1"/>
    </xf>
    <xf numFmtId="38" fontId="27" fillId="0" borderId="76" xfId="1" applyFont="1" applyFill="1" applyBorder="1" applyAlignment="1" applyProtection="1">
      <alignment vertical="center" shrinkToFit="1"/>
    </xf>
    <xf numFmtId="38" fontId="27" fillId="0" borderId="111" xfId="1" applyFont="1" applyFill="1" applyBorder="1" applyAlignment="1" applyProtection="1">
      <alignment vertical="center" shrinkToFit="1"/>
    </xf>
    <xf numFmtId="38" fontId="22" fillId="0" borderId="279" xfId="1" applyFont="1" applyFill="1" applyBorder="1" applyAlignment="1" applyProtection="1">
      <alignment horizontal="center" vertical="center" shrinkToFit="1"/>
      <protection hidden="1"/>
    </xf>
    <xf numFmtId="38" fontId="22" fillId="0" borderId="76" xfId="1" applyFont="1" applyFill="1" applyBorder="1" applyAlignment="1" applyProtection="1">
      <alignment horizontal="center" vertical="center" shrinkToFit="1"/>
      <protection hidden="1"/>
    </xf>
    <xf numFmtId="38" fontId="22" fillId="0" borderId="283" xfId="1" applyFont="1" applyFill="1" applyBorder="1" applyAlignment="1" applyProtection="1">
      <alignment horizontal="right" vertical="center" shrinkToFit="1"/>
      <protection hidden="1"/>
    </xf>
    <xf numFmtId="38" fontId="22" fillId="0" borderId="281" xfId="1" applyFont="1" applyFill="1" applyBorder="1" applyAlignment="1" applyProtection="1">
      <alignment horizontal="right" vertical="center" shrinkToFit="1"/>
      <protection hidden="1"/>
    </xf>
    <xf numFmtId="38" fontId="25" fillId="0" borderId="281" xfId="1" applyFont="1" applyFill="1" applyBorder="1" applyAlignment="1" applyProtection="1">
      <alignment horizontal="right" vertical="center" shrinkToFit="1"/>
      <protection hidden="1"/>
    </xf>
    <xf numFmtId="38" fontId="25" fillId="0" borderId="284" xfId="1" applyFont="1" applyFill="1" applyBorder="1" applyAlignment="1" applyProtection="1">
      <alignment horizontal="right" vertical="center" shrinkToFit="1"/>
      <protection hidden="1"/>
    </xf>
    <xf numFmtId="38" fontId="19" fillId="0" borderId="266" xfId="1" applyFont="1" applyFill="1" applyBorder="1" applyAlignment="1" applyProtection="1">
      <alignment horizontal="right" vertical="center"/>
      <protection hidden="1"/>
    </xf>
    <xf numFmtId="38" fontId="19" fillId="0" borderId="94" xfId="1" applyFont="1" applyFill="1" applyBorder="1" applyAlignment="1" applyProtection="1">
      <alignment horizontal="right" vertical="center"/>
      <protection hidden="1"/>
    </xf>
    <xf numFmtId="0" fontId="17" fillId="0" borderId="112" xfId="0" applyFont="1" applyBorder="1">
      <alignment vertical="center"/>
    </xf>
    <xf numFmtId="0" fontId="17" fillId="0" borderId="113" xfId="0" applyFont="1" applyBorder="1">
      <alignment vertical="center"/>
    </xf>
    <xf numFmtId="0" fontId="17" fillId="0" borderId="114" xfId="0" applyFont="1" applyBorder="1">
      <alignment vertical="center"/>
    </xf>
    <xf numFmtId="0" fontId="17" fillId="0" borderId="225" xfId="1" applyNumberFormat="1" applyFont="1" applyFill="1" applyBorder="1" applyAlignment="1" applyProtection="1">
      <alignment horizontal="center" vertical="center" shrinkToFit="1"/>
      <protection hidden="1"/>
    </xf>
    <xf numFmtId="0" fontId="17" fillId="0" borderId="132" xfId="1" applyNumberFormat="1" applyFont="1" applyFill="1" applyBorder="1" applyAlignment="1" applyProtection="1">
      <alignment horizontal="center" vertical="center" shrinkToFit="1"/>
      <protection hidden="1"/>
    </xf>
    <xf numFmtId="38" fontId="17" fillId="0" borderId="46" xfId="1" applyFont="1" applyFill="1" applyBorder="1" applyAlignment="1" applyProtection="1">
      <alignment vertical="center" shrinkToFit="1"/>
      <protection hidden="1"/>
    </xf>
    <xf numFmtId="38" fontId="17" fillId="0" borderId="40" xfId="1" applyFont="1" applyFill="1" applyBorder="1" applyAlignment="1" applyProtection="1">
      <alignment vertical="center" shrinkToFit="1"/>
      <protection hidden="1"/>
    </xf>
    <xf numFmtId="38" fontId="17" fillId="0" borderId="339" xfId="1" applyFont="1" applyFill="1" applyBorder="1" applyAlignment="1" applyProtection="1">
      <alignment vertical="center" shrinkToFit="1"/>
      <protection hidden="1"/>
    </xf>
    <xf numFmtId="0" fontId="17" fillId="0" borderId="27" xfId="0" applyFont="1" applyBorder="1" applyAlignment="1">
      <alignment horizontal="center" vertical="center"/>
    </xf>
    <xf numFmtId="0" fontId="17" fillId="0" borderId="18" xfId="0" applyFont="1" applyBorder="1" applyAlignment="1">
      <alignment horizontal="center" vertical="center"/>
    </xf>
    <xf numFmtId="0" fontId="17" fillId="0" borderId="20" xfId="0" applyFont="1" applyBorder="1" applyAlignment="1">
      <alignment horizontal="center" vertical="center"/>
    </xf>
    <xf numFmtId="0" fontId="17" fillId="0" borderId="23" xfId="0" applyFont="1" applyBorder="1" applyAlignment="1">
      <alignment horizontal="center" vertical="center"/>
    </xf>
    <xf numFmtId="0" fontId="17" fillId="0" borderId="0" xfId="0" applyFont="1" applyAlignment="1">
      <alignment horizontal="center" vertical="center"/>
    </xf>
    <xf numFmtId="0" fontId="17"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3" xfId="0" applyFont="1" applyBorder="1" applyAlignment="1">
      <alignment horizontal="center" vertical="center"/>
    </xf>
    <xf numFmtId="0" fontId="17" fillId="0" borderId="26" xfId="0" applyFont="1" applyBorder="1" applyAlignment="1">
      <alignment horizontal="center" vertical="center"/>
    </xf>
    <xf numFmtId="38" fontId="17" fillId="0" borderId="265" xfId="1" applyFont="1" applyFill="1" applyBorder="1" applyAlignment="1" applyProtection="1">
      <alignment horizontal="right" vertical="center"/>
      <protection hidden="1"/>
    </xf>
    <xf numFmtId="38" fontId="17" fillId="0" borderId="266" xfId="1" applyFont="1" applyFill="1" applyBorder="1" applyAlignment="1" applyProtection="1">
      <alignment horizontal="right" vertical="center"/>
      <protection hidden="1"/>
    </xf>
    <xf numFmtId="0" fontId="17" fillId="0" borderId="183" xfId="1" applyNumberFormat="1" applyFont="1" applyFill="1" applyBorder="1" applyAlignment="1" applyProtection="1">
      <alignment horizontal="center" vertical="center" shrinkToFit="1"/>
    </xf>
    <xf numFmtId="0" fontId="17" fillId="0" borderId="113" xfId="1" applyNumberFormat="1" applyFont="1" applyFill="1" applyBorder="1" applyAlignment="1" applyProtection="1">
      <alignment horizontal="center" vertical="center" shrinkToFit="1"/>
    </xf>
    <xf numFmtId="0" fontId="15" fillId="0" borderId="132" xfId="1" applyNumberFormat="1" applyFont="1" applyFill="1" applyBorder="1" applyAlignment="1" applyProtection="1">
      <alignment horizontal="center" vertical="center" shrinkToFit="1"/>
      <protection hidden="1"/>
    </xf>
    <xf numFmtId="0" fontId="15" fillId="0" borderId="109" xfId="1" applyNumberFormat="1" applyFont="1" applyFill="1" applyBorder="1" applyAlignment="1" applyProtection="1">
      <alignment horizontal="center" vertical="center" shrinkToFit="1"/>
      <protection hidden="1"/>
    </xf>
    <xf numFmtId="0" fontId="22" fillId="0" borderId="343" xfId="0" applyFont="1" applyBorder="1" applyAlignment="1" applyProtection="1">
      <alignment horizontal="center" vertical="center" shrinkToFit="1"/>
      <protection hidden="1"/>
    </xf>
    <xf numFmtId="0" fontId="22" fillId="0" borderId="18" xfId="0" applyFont="1" applyBorder="1" applyAlignment="1" applyProtection="1">
      <alignment horizontal="center" vertical="center" shrinkToFit="1"/>
      <protection hidden="1"/>
    </xf>
    <xf numFmtId="0" fontId="22" fillId="0" borderId="20" xfId="0" applyFont="1" applyBorder="1" applyAlignment="1" applyProtection="1">
      <alignment horizontal="center" vertical="center" shrinkToFit="1"/>
      <protection hidden="1"/>
    </xf>
    <xf numFmtId="0" fontId="22" fillId="0" borderId="179" xfId="0" applyFont="1" applyBorder="1" applyAlignment="1" applyProtection="1">
      <alignment horizontal="center" vertical="center" shrinkToFit="1"/>
      <protection hidden="1"/>
    </xf>
    <xf numFmtId="0" fontId="22" fillId="0" borderId="0" xfId="0" applyFont="1" applyAlignment="1" applyProtection="1">
      <alignment horizontal="center" vertical="center" shrinkToFit="1"/>
      <protection hidden="1"/>
    </xf>
    <xf numFmtId="0" fontId="22" fillId="0" borderId="24" xfId="0" applyFont="1" applyBorder="1" applyAlignment="1" applyProtection="1">
      <alignment horizontal="center" vertical="center" shrinkToFit="1"/>
      <protection hidden="1"/>
    </xf>
    <xf numFmtId="0" fontId="22" fillId="0" borderId="344" xfId="0" applyFont="1" applyBorder="1" applyAlignment="1" applyProtection="1">
      <alignment horizontal="center" vertical="center" shrinkToFit="1"/>
      <protection hidden="1"/>
    </xf>
    <xf numFmtId="0" fontId="22" fillId="0" borderId="3" xfId="0" applyFont="1" applyBorder="1" applyAlignment="1" applyProtection="1">
      <alignment horizontal="center" vertical="center" shrinkToFit="1"/>
      <protection hidden="1"/>
    </xf>
    <xf numFmtId="0" fontId="22" fillId="0" borderId="26" xfId="0" applyFont="1" applyBorder="1" applyAlignment="1" applyProtection="1">
      <alignment horizontal="center" vertical="center" shrinkToFit="1"/>
      <protection hidden="1"/>
    </xf>
    <xf numFmtId="38" fontId="52" fillId="0" borderId="281" xfId="0" applyNumberFormat="1" applyFont="1" applyBorder="1" applyAlignment="1">
      <alignment horizontal="right" vertical="center" shrinkToFit="1"/>
    </xf>
    <xf numFmtId="38" fontId="52" fillId="0" borderId="282" xfId="0" applyNumberFormat="1" applyFont="1" applyBorder="1" applyAlignment="1">
      <alignment horizontal="right" vertical="center" shrinkToFit="1"/>
    </xf>
    <xf numFmtId="38" fontId="27" fillId="0" borderId="283" xfId="1" applyFont="1" applyFill="1" applyBorder="1" applyAlignment="1" applyProtection="1">
      <alignment horizontal="right" vertical="center" shrinkToFit="1"/>
      <protection hidden="1"/>
    </xf>
    <xf numFmtId="38" fontId="27" fillId="0" borderId="281" xfId="1" applyFont="1" applyFill="1" applyBorder="1" applyAlignment="1" applyProtection="1">
      <alignment horizontal="right" vertical="center" shrinkToFit="1"/>
      <protection hidden="1"/>
    </xf>
    <xf numFmtId="38" fontId="19" fillId="0" borderId="281" xfId="1" applyFont="1" applyFill="1" applyBorder="1" applyAlignment="1" applyProtection="1">
      <alignment horizontal="right" vertical="center" shrinkToFit="1"/>
      <protection hidden="1"/>
    </xf>
    <xf numFmtId="38" fontId="19" fillId="0" borderId="282" xfId="1" applyFont="1" applyFill="1" applyBorder="1" applyAlignment="1" applyProtection="1">
      <alignment horizontal="right" vertical="center" shrinkToFit="1"/>
      <protection hidden="1"/>
    </xf>
    <xf numFmtId="38" fontId="19" fillId="0" borderId="283" xfId="1" applyFont="1" applyFill="1" applyBorder="1" applyAlignment="1" applyProtection="1">
      <alignment horizontal="right" vertical="center" shrinkToFit="1"/>
      <protection hidden="1"/>
    </xf>
    <xf numFmtId="38" fontId="19" fillId="0" borderId="284" xfId="1" applyFont="1" applyFill="1" applyBorder="1" applyAlignment="1" applyProtection="1">
      <alignment horizontal="right" vertical="center" shrinkToFit="1"/>
      <protection hidden="1"/>
    </xf>
    <xf numFmtId="38" fontId="52" fillId="0" borderId="125" xfId="0" applyNumberFormat="1" applyFont="1" applyBorder="1" applyAlignment="1" applyProtection="1">
      <alignment horizontal="right" vertical="center" shrinkToFit="1"/>
      <protection hidden="1"/>
    </xf>
    <xf numFmtId="38" fontId="52" fillId="0" borderId="102" xfId="0" applyNumberFormat="1" applyFont="1" applyBorder="1" applyAlignment="1" applyProtection="1">
      <alignment horizontal="right" vertical="center" shrinkToFit="1"/>
      <protection hidden="1"/>
    </xf>
    <xf numFmtId="38" fontId="17" fillId="0" borderId="225" xfId="1" applyFont="1" applyFill="1" applyBorder="1" applyAlignment="1" applyProtection="1">
      <alignment horizontal="center" vertical="center" shrinkToFit="1"/>
      <protection hidden="1"/>
    </xf>
    <xf numFmtId="38" fontId="17" fillId="0" borderId="132" xfId="1" applyFont="1" applyFill="1" applyBorder="1" applyAlignment="1" applyProtection="1">
      <alignment horizontal="center" vertical="center" shrinkToFit="1"/>
      <protection hidden="1"/>
    </xf>
    <xf numFmtId="38" fontId="19" fillId="0" borderId="177" xfId="1" applyFont="1" applyFill="1" applyBorder="1" applyAlignment="1" applyProtection="1">
      <alignment horizontal="right" vertical="center" shrinkToFit="1"/>
      <protection locked="0"/>
    </xf>
    <xf numFmtId="38" fontId="19" fillId="0" borderId="233" xfId="1" applyFont="1" applyFill="1" applyBorder="1" applyAlignment="1" applyProtection="1">
      <alignment horizontal="right" vertical="center" shrinkToFit="1"/>
      <protection locked="0"/>
    </xf>
    <xf numFmtId="38" fontId="18" fillId="0" borderId="213" xfId="1" applyFont="1" applyFill="1" applyBorder="1" applyAlignment="1" applyProtection="1">
      <alignment horizontal="right" vertical="center" shrinkToFit="1"/>
      <protection hidden="1"/>
    </xf>
    <xf numFmtId="38" fontId="18" fillId="0" borderId="113" xfId="1" applyFont="1" applyFill="1" applyBorder="1" applyAlignment="1" applyProtection="1">
      <alignment horizontal="right" vertical="center" shrinkToFit="1"/>
      <protection hidden="1"/>
    </xf>
    <xf numFmtId="38" fontId="18" fillId="0" borderId="142" xfId="1" applyFont="1" applyFill="1" applyBorder="1" applyAlignment="1" applyProtection="1">
      <alignment horizontal="right" vertical="center" shrinkToFit="1"/>
      <protection hidden="1"/>
    </xf>
    <xf numFmtId="38" fontId="18" fillId="0" borderId="120" xfId="1" applyFont="1" applyFill="1" applyBorder="1" applyAlignment="1" applyProtection="1">
      <alignment horizontal="right" vertical="center" shrinkToFit="1"/>
      <protection hidden="1"/>
    </xf>
    <xf numFmtId="38" fontId="18" fillId="0" borderId="114" xfId="1" applyFont="1" applyFill="1" applyBorder="1" applyAlignment="1" applyProtection="1">
      <alignment horizontal="right" vertical="center" shrinkToFit="1"/>
      <protection hidden="1"/>
    </xf>
    <xf numFmtId="0" fontId="17" fillId="0" borderId="272" xfId="0" applyFont="1" applyBorder="1" applyAlignment="1" applyProtection="1">
      <alignment horizontal="center" vertical="center"/>
      <protection hidden="1"/>
    </xf>
    <xf numFmtId="0" fontId="17" fillId="0" borderId="258" xfId="0" applyFont="1" applyBorder="1" applyAlignment="1" applyProtection="1">
      <alignment horizontal="center" vertical="center"/>
      <protection hidden="1"/>
    </xf>
    <xf numFmtId="38" fontId="18" fillId="0" borderId="109" xfId="1" applyFont="1" applyFill="1" applyBorder="1" applyAlignment="1" applyProtection="1">
      <alignment horizontal="right" vertical="center" shrinkToFit="1"/>
      <protection hidden="1"/>
    </xf>
    <xf numFmtId="38" fontId="18" fillId="0" borderId="106" xfId="1" applyFont="1" applyFill="1" applyBorder="1" applyAlignment="1" applyProtection="1">
      <alignment horizontal="right" vertical="center" shrinkToFit="1"/>
      <protection hidden="1"/>
    </xf>
    <xf numFmtId="38" fontId="18" fillId="0" borderId="107" xfId="1" applyFont="1" applyFill="1" applyBorder="1" applyAlignment="1" applyProtection="1">
      <alignment horizontal="right" vertical="center" shrinkToFit="1"/>
      <protection hidden="1"/>
    </xf>
    <xf numFmtId="38" fontId="18" fillId="0" borderId="306" xfId="1" applyFont="1" applyFill="1" applyBorder="1" applyAlignment="1" applyProtection="1">
      <alignment horizontal="right" vertical="center" shrinkToFit="1"/>
      <protection hidden="1"/>
    </xf>
    <xf numFmtId="38" fontId="18" fillId="0" borderId="172" xfId="1" applyFont="1" applyFill="1" applyBorder="1" applyAlignment="1" applyProtection="1">
      <alignment horizontal="right" vertical="center" shrinkToFit="1"/>
      <protection hidden="1"/>
    </xf>
    <xf numFmtId="38" fontId="19" fillId="0" borderId="261" xfId="1" applyFont="1" applyFill="1" applyBorder="1" applyAlignment="1" applyProtection="1">
      <alignment horizontal="right" vertical="center"/>
      <protection hidden="1"/>
    </xf>
    <xf numFmtId="38" fontId="19" fillId="0" borderId="100" xfId="1" applyFont="1" applyFill="1" applyBorder="1" applyAlignment="1" applyProtection="1">
      <alignment horizontal="right" vertical="center"/>
      <protection hidden="1"/>
    </xf>
    <xf numFmtId="38" fontId="19" fillId="0" borderId="261" xfId="1" applyFont="1" applyFill="1" applyBorder="1" applyAlignment="1" applyProtection="1">
      <alignment horizontal="right" vertical="center" shrinkToFit="1"/>
      <protection hidden="1"/>
    </xf>
    <xf numFmtId="38" fontId="19" fillId="0" borderId="262" xfId="1" applyFont="1" applyFill="1" applyBorder="1" applyAlignment="1" applyProtection="1">
      <alignment horizontal="right" vertical="center" shrinkToFit="1"/>
      <protection hidden="1"/>
    </xf>
    <xf numFmtId="38" fontId="22" fillId="0" borderId="77" xfId="0" quotePrefix="1" applyNumberFormat="1" applyFont="1" applyBorder="1" applyAlignment="1" applyProtection="1">
      <alignment horizontal="center" vertical="center" shrinkToFit="1"/>
      <protection hidden="1"/>
    </xf>
    <xf numFmtId="38" fontId="22" fillId="0" borderId="64" xfId="0" quotePrefix="1" applyNumberFormat="1" applyFont="1" applyBorder="1" applyAlignment="1" applyProtection="1">
      <alignment horizontal="center" vertical="center" shrinkToFit="1"/>
      <protection hidden="1"/>
    </xf>
    <xf numFmtId="38" fontId="22" fillId="0" borderId="285" xfId="0" quotePrefix="1" applyNumberFormat="1" applyFont="1" applyBorder="1" applyAlignment="1" applyProtection="1">
      <alignment horizontal="center" vertical="center" shrinkToFit="1"/>
      <protection hidden="1"/>
    </xf>
    <xf numFmtId="0" fontId="17" fillId="0" borderId="225" xfId="0" applyFont="1" applyBorder="1" applyAlignment="1" applyProtection="1">
      <alignment horizontal="center" vertical="center"/>
      <protection hidden="1"/>
    </xf>
    <xf numFmtId="0" fontId="17" fillId="0" borderId="132" xfId="0" applyFont="1" applyBorder="1" applyAlignment="1" applyProtection="1">
      <alignment horizontal="center" vertical="center"/>
      <protection hidden="1"/>
    </xf>
    <xf numFmtId="38" fontId="34" fillId="0" borderId="258" xfId="1" applyFont="1" applyFill="1" applyBorder="1" applyAlignment="1" applyProtection="1">
      <alignment horizontal="right" vertical="center"/>
      <protection locked="0"/>
    </xf>
    <xf numFmtId="38" fontId="34" fillId="0" borderId="268" xfId="1" applyFont="1" applyFill="1" applyBorder="1" applyAlignment="1" applyProtection="1">
      <alignment horizontal="right" vertical="center"/>
      <protection locked="0"/>
    </xf>
    <xf numFmtId="0" fontId="22" fillId="0" borderId="256" xfId="0" applyFont="1" applyBorder="1" applyAlignment="1" applyProtection="1">
      <alignment horizontal="center" vertical="center" shrinkToFit="1"/>
      <protection hidden="1"/>
    </xf>
    <xf numFmtId="0" fontId="22" fillId="0" borderId="125" xfId="0" applyFont="1" applyBorder="1" applyAlignment="1" applyProtection="1">
      <alignment horizontal="center" vertical="center" shrinkToFit="1"/>
      <protection hidden="1"/>
    </xf>
    <xf numFmtId="0" fontId="22" fillId="0" borderId="102" xfId="0" applyFont="1" applyBorder="1" applyAlignment="1" applyProtection="1">
      <alignment horizontal="center" vertical="center" shrinkToFit="1"/>
      <protection hidden="1"/>
    </xf>
    <xf numFmtId="0" fontId="22" fillId="0" borderId="345" xfId="0" applyFont="1" applyBorder="1" applyAlignment="1" applyProtection="1">
      <alignment horizontal="center" vertical="center" shrinkToFit="1"/>
      <protection hidden="1"/>
    </xf>
    <xf numFmtId="0" fontId="22" fillId="0" borderId="266" xfId="0" applyFont="1" applyBorder="1" applyAlignment="1" applyProtection="1">
      <alignment horizontal="center" vertical="center" shrinkToFit="1"/>
      <protection hidden="1"/>
    </xf>
    <xf numFmtId="0" fontId="22" fillId="0" borderId="94" xfId="0" applyFont="1" applyBorder="1" applyAlignment="1" applyProtection="1">
      <alignment horizontal="center" vertical="center" shrinkToFit="1"/>
      <protection hidden="1"/>
    </xf>
    <xf numFmtId="38" fontId="37" fillId="0" borderId="200" xfId="1" applyFont="1" applyFill="1" applyBorder="1" applyAlignment="1" applyProtection="1">
      <alignment horizontal="center" vertical="center" shrinkToFit="1"/>
      <protection hidden="1"/>
    </xf>
    <xf numFmtId="38" fontId="17" fillId="0" borderId="200" xfId="1" applyFont="1" applyFill="1" applyBorder="1" applyAlignment="1" applyProtection="1">
      <alignment horizontal="center" vertical="center" shrinkToFit="1"/>
      <protection hidden="1"/>
    </xf>
    <xf numFmtId="0" fontId="15" fillId="0" borderId="251" xfId="1" applyNumberFormat="1" applyFont="1" applyFill="1" applyBorder="1" applyAlignment="1" applyProtection="1">
      <alignment horizontal="center" vertical="center" shrinkToFit="1"/>
      <protection hidden="1"/>
    </xf>
    <xf numFmtId="38" fontId="15" fillId="0" borderId="277" xfId="1" applyFont="1" applyFill="1" applyBorder="1" applyAlignment="1" applyProtection="1">
      <alignment horizontal="center" vertical="center" shrinkToFit="1"/>
      <protection hidden="1"/>
    </xf>
    <xf numFmtId="0" fontId="22" fillId="0" borderId="257" xfId="0" applyFont="1" applyBorder="1" applyAlignment="1" applyProtection="1">
      <alignment horizontal="center" vertical="center" shrinkToFit="1"/>
      <protection hidden="1"/>
    </xf>
    <xf numFmtId="0" fontId="22" fillId="0" borderId="258" xfId="0" applyFont="1" applyBorder="1" applyAlignment="1" applyProtection="1">
      <alignment horizontal="center" vertical="center" shrinkToFit="1"/>
      <protection hidden="1"/>
    </xf>
    <xf numFmtId="0" fontId="23" fillId="0" borderId="255" xfId="0" applyFont="1" applyBorder="1" applyAlignment="1" applyProtection="1">
      <alignment horizontal="center" vertical="center" shrinkToFit="1"/>
      <protection hidden="1"/>
    </xf>
    <xf numFmtId="0" fontId="23" fillId="0" borderId="177" xfId="0" applyFont="1" applyBorder="1" applyAlignment="1" applyProtection="1">
      <alignment horizontal="center" vertical="center" shrinkToFit="1"/>
      <protection hidden="1"/>
    </xf>
    <xf numFmtId="38" fontId="19" fillId="0" borderId="132" xfId="1" applyFont="1" applyFill="1" applyBorder="1" applyAlignment="1" applyProtection="1">
      <alignment horizontal="right" vertical="center" shrinkToFit="1"/>
      <protection locked="0"/>
    </xf>
    <xf numFmtId="38" fontId="19" fillId="0" borderId="231" xfId="1" applyFont="1" applyFill="1" applyBorder="1" applyAlignment="1" applyProtection="1">
      <alignment horizontal="right" vertical="center" shrinkToFit="1"/>
      <protection locked="0"/>
    </xf>
    <xf numFmtId="38" fontId="17" fillId="0" borderId="232" xfId="1" applyFont="1" applyFill="1" applyBorder="1" applyAlignment="1" applyProtection="1">
      <alignment horizontal="right" vertical="center" shrinkToFit="1"/>
      <protection hidden="1"/>
    </xf>
    <xf numFmtId="38" fontId="17" fillId="0" borderId="177" xfId="1" applyFont="1" applyFill="1" applyBorder="1" applyAlignment="1" applyProtection="1">
      <alignment horizontal="right" vertical="center" shrinkToFit="1"/>
      <protection hidden="1"/>
    </xf>
    <xf numFmtId="38" fontId="17" fillId="0" borderId="221" xfId="1" applyFont="1" applyFill="1" applyBorder="1" applyAlignment="1" applyProtection="1">
      <alignment horizontal="center" vertical="center" shrinkToFit="1"/>
    </xf>
    <xf numFmtId="38" fontId="17" fillId="0" borderId="130" xfId="1" applyFont="1" applyFill="1" applyBorder="1" applyAlignment="1" applyProtection="1">
      <alignment horizontal="center" vertical="center" shrinkToFit="1"/>
    </xf>
    <xf numFmtId="38" fontId="17" fillId="0" borderId="219" xfId="1" applyFont="1" applyFill="1" applyBorder="1" applyAlignment="1" applyProtection="1">
      <alignment horizontal="center" vertical="center" shrinkToFit="1"/>
    </xf>
    <xf numFmtId="38" fontId="19" fillId="0" borderId="176" xfId="1" applyFont="1" applyFill="1" applyBorder="1" applyAlignment="1" applyProtection="1">
      <alignment horizontal="right" vertical="center" shrinkToFit="1"/>
      <protection locked="0"/>
    </xf>
    <xf numFmtId="38" fontId="19" fillId="0" borderId="216" xfId="1" applyFont="1" applyFill="1" applyBorder="1" applyAlignment="1" applyProtection="1">
      <alignment horizontal="right" vertical="center" shrinkToFit="1"/>
      <protection locked="0"/>
    </xf>
    <xf numFmtId="38" fontId="17" fillId="0" borderId="213" xfId="1" applyFont="1" applyFill="1" applyBorder="1" applyAlignment="1" applyProtection="1">
      <alignment vertical="center" shrinkToFit="1"/>
      <protection hidden="1"/>
    </xf>
    <xf numFmtId="38" fontId="17" fillId="0" borderId="113" xfId="1" applyFont="1" applyFill="1" applyBorder="1" applyAlignment="1" applyProtection="1">
      <alignment vertical="center" shrinkToFit="1"/>
      <protection hidden="1"/>
    </xf>
    <xf numFmtId="38" fontId="17" fillId="0" borderId="142" xfId="1" applyFont="1" applyFill="1" applyBorder="1" applyAlignment="1" applyProtection="1">
      <alignment vertical="center" shrinkToFit="1"/>
      <protection hidden="1"/>
    </xf>
    <xf numFmtId="38" fontId="17" fillId="0" borderId="306" xfId="1" applyFont="1" applyFill="1" applyBorder="1" applyAlignment="1" applyProtection="1">
      <alignment vertical="center" shrinkToFit="1"/>
      <protection hidden="1"/>
    </xf>
    <xf numFmtId="38" fontId="17" fillId="0" borderId="106" xfId="1" applyFont="1" applyFill="1" applyBorder="1" applyAlignment="1" applyProtection="1">
      <alignment vertical="center" shrinkToFit="1"/>
      <protection hidden="1"/>
    </xf>
    <xf numFmtId="38" fontId="17" fillId="0" borderId="172" xfId="1" applyFont="1" applyFill="1" applyBorder="1" applyAlignment="1" applyProtection="1">
      <alignment vertical="center" shrinkToFit="1"/>
      <protection hidden="1"/>
    </xf>
    <xf numFmtId="38" fontId="34" fillId="0" borderId="109" xfId="1" applyFont="1" applyFill="1" applyBorder="1" applyAlignment="1" applyProtection="1">
      <alignment horizontal="right" vertical="center" shrinkToFit="1"/>
      <protection locked="0"/>
    </xf>
    <xf numFmtId="38" fontId="34" fillId="0" borderId="106" xfId="1" applyFont="1" applyFill="1" applyBorder="1" applyAlignment="1" applyProtection="1">
      <alignment horizontal="right" vertical="center" shrinkToFit="1"/>
      <protection locked="0"/>
    </xf>
    <xf numFmtId="38" fontId="34" fillId="0" borderId="251" xfId="1" applyFont="1" applyFill="1" applyBorder="1" applyAlignment="1" applyProtection="1">
      <alignment horizontal="right" vertical="center" shrinkToFit="1"/>
      <protection locked="0"/>
    </xf>
    <xf numFmtId="0" fontId="22" fillId="0" borderId="255" xfId="0" applyFont="1" applyBorder="1" applyAlignment="1" applyProtection="1">
      <alignment horizontal="center" vertical="center" shrinkToFit="1"/>
      <protection hidden="1"/>
    </xf>
    <xf numFmtId="0" fontId="22" fillId="0" borderId="177" xfId="0" applyFont="1" applyBorder="1" applyAlignment="1" applyProtection="1">
      <alignment horizontal="center" vertical="center" shrinkToFit="1"/>
      <protection hidden="1"/>
    </xf>
    <xf numFmtId="38" fontId="17" fillId="0" borderId="310" xfId="1" applyFont="1" applyFill="1" applyBorder="1" applyAlignment="1" applyProtection="1">
      <alignment horizontal="right" vertical="center" shrinkToFit="1"/>
      <protection hidden="1"/>
    </xf>
    <xf numFmtId="38" fontId="17" fillId="0" borderId="275" xfId="1" applyFont="1" applyFill="1" applyBorder="1" applyAlignment="1" applyProtection="1">
      <alignment horizontal="right" vertical="center" shrinkToFit="1"/>
      <protection hidden="1"/>
    </xf>
    <xf numFmtId="38" fontId="17" fillId="0" borderId="257" xfId="1" applyFont="1" applyFill="1" applyBorder="1" applyAlignment="1" applyProtection="1">
      <alignment horizontal="right" vertical="center" shrinkToFit="1"/>
      <protection hidden="1"/>
    </xf>
    <xf numFmtId="38" fontId="34" fillId="0" borderId="259" xfId="1" applyFont="1" applyFill="1" applyBorder="1" applyAlignment="1" applyProtection="1">
      <alignment horizontal="right" vertical="center" shrinkToFit="1"/>
      <protection locked="0"/>
    </xf>
    <xf numFmtId="38" fontId="34" fillId="0" borderId="264" xfId="1" applyFont="1" applyFill="1" applyBorder="1" applyAlignment="1" applyProtection="1">
      <alignment horizontal="right" vertical="center" shrinkToFit="1"/>
      <protection locked="0"/>
    </xf>
    <xf numFmtId="38" fontId="19" fillId="0" borderId="39" xfId="1" applyFont="1" applyFill="1" applyBorder="1" applyAlignment="1" applyProtection="1">
      <alignment horizontal="right" vertical="center" shrinkToFit="1"/>
      <protection hidden="1"/>
    </xf>
    <xf numFmtId="38" fontId="19" fillId="0" borderId="164" xfId="1" applyFont="1" applyFill="1" applyBorder="1" applyAlignment="1" applyProtection="1">
      <alignment horizontal="right" vertical="center" shrinkToFit="1"/>
      <protection hidden="1"/>
    </xf>
    <xf numFmtId="0" fontId="14" fillId="0" borderId="225" xfId="0" applyFont="1" applyBorder="1" applyAlignment="1" applyProtection="1">
      <alignment horizontal="center" vertical="center"/>
      <protection hidden="1"/>
    </xf>
    <xf numFmtId="0" fontId="4" fillId="0" borderId="132" xfId="0" applyFont="1" applyBorder="1" applyAlignment="1" applyProtection="1">
      <alignment horizontal="center" vertical="center" shrinkToFit="1"/>
      <protection hidden="1"/>
    </xf>
    <xf numFmtId="0" fontId="4" fillId="0" borderId="109" xfId="0" applyFont="1" applyBorder="1" applyAlignment="1" applyProtection="1">
      <alignment horizontal="center" vertical="center" shrinkToFit="1"/>
      <protection hidden="1"/>
    </xf>
    <xf numFmtId="38" fontId="17" fillId="0" borderId="260" xfId="1" applyFont="1" applyFill="1" applyBorder="1" applyAlignment="1" applyProtection="1">
      <alignment horizontal="right" vertical="center"/>
      <protection hidden="1"/>
    </xf>
    <xf numFmtId="38" fontId="17" fillId="0" borderId="261" xfId="1" applyFont="1" applyFill="1" applyBorder="1" applyAlignment="1" applyProtection="1">
      <alignment horizontal="right" vertical="center"/>
      <protection hidden="1"/>
    </xf>
    <xf numFmtId="0" fontId="14" fillId="0" borderId="27" xfId="0" applyFont="1" applyBorder="1" applyAlignment="1">
      <alignment horizontal="center" vertical="center"/>
    </xf>
    <xf numFmtId="0" fontId="14" fillId="0" borderId="18" xfId="0" applyFont="1" applyBorder="1" applyAlignment="1">
      <alignment horizontal="center" vertical="center"/>
    </xf>
    <xf numFmtId="0" fontId="14" fillId="0" borderId="20" xfId="0" applyFont="1" applyBorder="1" applyAlignment="1">
      <alignment horizontal="center" vertical="center"/>
    </xf>
    <xf numFmtId="0" fontId="14" fillId="0" borderId="23" xfId="0" applyFont="1" applyBorder="1" applyAlignment="1">
      <alignment horizontal="center" vertical="center"/>
    </xf>
    <xf numFmtId="0" fontId="14" fillId="0" borderId="0" xfId="0" applyFont="1" applyAlignment="1">
      <alignment horizontal="center"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3" xfId="0" applyFont="1" applyBorder="1" applyAlignment="1">
      <alignment horizontal="center" vertical="center"/>
    </xf>
    <xf numFmtId="0" fontId="14" fillId="0" borderId="26" xfId="0" applyFont="1" applyBorder="1" applyAlignment="1">
      <alignment horizontal="center" vertical="center"/>
    </xf>
    <xf numFmtId="38" fontId="17" fillId="0" borderId="165" xfId="1" applyFont="1" applyFill="1" applyBorder="1" applyAlignment="1" applyProtection="1">
      <alignment horizontal="center" vertical="center" shrinkToFit="1"/>
      <protection hidden="1"/>
    </xf>
    <xf numFmtId="38" fontId="17" fillId="0" borderId="39" xfId="1" applyFont="1" applyFill="1" applyBorder="1" applyAlignment="1" applyProtection="1">
      <alignment horizontal="center" vertical="center" shrinkToFit="1"/>
      <protection hidden="1"/>
    </xf>
    <xf numFmtId="38" fontId="17" fillId="0" borderId="164" xfId="1" applyFont="1" applyFill="1" applyBorder="1" applyAlignment="1" applyProtection="1">
      <alignment horizontal="center" vertical="center" shrinkToFit="1"/>
      <protection hidden="1"/>
    </xf>
    <xf numFmtId="38" fontId="17" fillId="0" borderId="38" xfId="1" applyFont="1" applyFill="1" applyBorder="1" applyAlignment="1" applyProtection="1">
      <alignment horizontal="center" vertical="center" shrinkToFit="1"/>
      <protection hidden="1"/>
    </xf>
    <xf numFmtId="38" fontId="17" fillId="0" borderId="265" xfId="1" applyFont="1" applyFill="1" applyBorder="1" applyAlignment="1" applyProtection="1">
      <alignment horizontal="right" vertical="center" shrinkToFit="1"/>
      <protection hidden="1"/>
    </xf>
    <xf numFmtId="38" fontId="17" fillId="0" borderId="266" xfId="1" applyFont="1" applyFill="1" applyBorder="1" applyAlignment="1" applyProtection="1">
      <alignment horizontal="right" vertical="center" shrinkToFit="1"/>
      <protection hidden="1"/>
    </xf>
    <xf numFmtId="38" fontId="19" fillId="0" borderId="266" xfId="1" applyFont="1" applyFill="1" applyBorder="1" applyAlignment="1" applyProtection="1">
      <alignment horizontal="right" vertical="center" shrinkToFit="1"/>
      <protection hidden="1"/>
    </xf>
    <xf numFmtId="38" fontId="19" fillId="0" borderId="267" xfId="1" applyFont="1" applyFill="1" applyBorder="1" applyAlignment="1" applyProtection="1">
      <alignment horizontal="right" vertical="center" shrinkToFit="1"/>
      <protection hidden="1"/>
    </xf>
    <xf numFmtId="38" fontId="17" fillId="0" borderId="263" xfId="1" applyFont="1" applyFill="1" applyBorder="1" applyAlignment="1" applyProtection="1">
      <alignment horizontal="right" vertical="center" shrinkToFit="1"/>
      <protection hidden="1"/>
    </xf>
    <xf numFmtId="38" fontId="17" fillId="0" borderId="259" xfId="1" applyFont="1" applyFill="1" applyBorder="1" applyAlignment="1" applyProtection="1">
      <alignment horizontal="right" vertical="center" shrinkToFit="1"/>
      <protection hidden="1"/>
    </xf>
    <xf numFmtId="38" fontId="35" fillId="0" borderId="268" xfId="1" applyFont="1" applyFill="1" applyBorder="1" applyAlignment="1" applyProtection="1">
      <alignment horizontal="right" vertical="center"/>
      <protection hidden="1"/>
    </xf>
    <xf numFmtId="38" fontId="35" fillId="0" borderId="275" xfId="1" applyFont="1" applyFill="1" applyBorder="1" applyAlignment="1" applyProtection="1">
      <alignment horizontal="right" vertical="center"/>
      <protection hidden="1"/>
    </xf>
    <xf numFmtId="38" fontId="17" fillId="0" borderId="138" xfId="1" applyFont="1" applyFill="1" applyBorder="1" applyAlignment="1" applyProtection="1">
      <alignment horizontal="center" vertical="center" shrinkToFit="1"/>
    </xf>
    <xf numFmtId="38" fontId="17" fillId="0" borderId="88" xfId="1" applyFont="1" applyFill="1" applyBorder="1" applyAlignment="1" applyProtection="1">
      <alignment horizontal="center" vertical="center" shrinkToFit="1"/>
    </xf>
    <xf numFmtId="38" fontId="17" fillId="0" borderId="165" xfId="1" applyFont="1" applyFill="1" applyBorder="1" applyAlignment="1" applyProtection="1">
      <alignment horizontal="right" vertical="center" shrinkToFit="1"/>
      <protection hidden="1"/>
    </xf>
    <xf numFmtId="38" fontId="17" fillId="0" borderId="39" xfId="1" applyFont="1" applyFill="1" applyBorder="1" applyAlignment="1" applyProtection="1">
      <alignment horizontal="right" vertical="center" shrinkToFit="1"/>
      <protection hidden="1"/>
    </xf>
    <xf numFmtId="38" fontId="17" fillId="0" borderId="128" xfId="1" applyFont="1" applyFill="1" applyBorder="1" applyAlignment="1" applyProtection="1">
      <alignment horizontal="right" vertical="center" shrinkToFit="1"/>
      <protection hidden="1"/>
    </xf>
    <xf numFmtId="38" fontId="15" fillId="0" borderId="259" xfId="1" applyFont="1" applyFill="1" applyBorder="1" applyAlignment="1" applyProtection="1">
      <alignment horizontal="center" vertical="center" shrinkToFit="1"/>
      <protection hidden="1"/>
    </xf>
    <xf numFmtId="38" fontId="15" fillId="0" borderId="101" xfId="1" applyFont="1" applyFill="1" applyBorder="1" applyAlignment="1" applyProtection="1">
      <alignment horizontal="center" vertical="center" shrinkToFit="1"/>
      <protection hidden="1"/>
    </xf>
    <xf numFmtId="38" fontId="19" fillId="0" borderId="259" xfId="1" applyFont="1" applyFill="1" applyBorder="1" applyAlignment="1" applyProtection="1">
      <alignment horizontal="right" vertical="center" shrinkToFit="1"/>
      <protection locked="0"/>
    </xf>
    <xf numFmtId="38" fontId="19" fillId="0" borderId="264" xfId="1" applyFont="1" applyFill="1" applyBorder="1" applyAlignment="1" applyProtection="1">
      <alignment horizontal="right" vertical="center" shrinkToFit="1"/>
      <protection locked="0"/>
    </xf>
    <xf numFmtId="0" fontId="53" fillId="0" borderId="125" xfId="0" applyFont="1" applyBorder="1" applyAlignment="1" applyProtection="1">
      <alignment horizontal="right" vertical="center" shrinkToFit="1"/>
      <protection hidden="1"/>
    </xf>
    <xf numFmtId="0" fontId="53" fillId="0" borderId="102" xfId="0" applyFont="1" applyBorder="1" applyAlignment="1" applyProtection="1">
      <alignment horizontal="right" vertical="center" shrinkToFit="1"/>
      <protection hidden="1"/>
    </xf>
    <xf numFmtId="38" fontId="22" fillId="0" borderId="271" xfId="1" applyFont="1" applyFill="1" applyBorder="1" applyAlignment="1" applyProtection="1">
      <alignment horizontal="center" vertical="center" shrinkToFit="1"/>
      <protection hidden="1"/>
    </xf>
    <xf numFmtId="38" fontId="22" fillId="0" borderId="116" xfId="1" applyFont="1" applyFill="1" applyBorder="1" applyAlignment="1" applyProtection="1">
      <alignment horizontal="center" vertical="center" shrinkToFit="1"/>
      <protection hidden="1"/>
    </xf>
    <xf numFmtId="38" fontId="22" fillId="0" borderId="274" xfId="1" applyFont="1" applyFill="1" applyBorder="1" applyAlignment="1" applyProtection="1">
      <alignment horizontal="center" vertical="center" shrinkToFit="1"/>
      <protection hidden="1"/>
    </xf>
    <xf numFmtId="38" fontId="22" fillId="0" borderId="179" xfId="1" applyFont="1" applyFill="1" applyBorder="1" applyAlignment="1" applyProtection="1">
      <alignment horizontal="center" vertical="center" shrinkToFit="1"/>
      <protection hidden="1"/>
    </xf>
    <xf numFmtId="38" fontId="22" fillId="0" borderId="0" xfId="1" applyFont="1" applyFill="1" applyBorder="1" applyAlignment="1" applyProtection="1">
      <alignment horizontal="center" vertical="center" shrinkToFit="1"/>
      <protection hidden="1"/>
    </xf>
    <xf numFmtId="38" fontId="22" fillId="0" borderId="44" xfId="1" applyFont="1" applyFill="1" applyBorder="1" applyAlignment="1" applyProtection="1">
      <alignment horizontal="center" vertical="center" shrinkToFit="1"/>
      <protection hidden="1"/>
    </xf>
    <xf numFmtId="38" fontId="22" fillId="0" borderId="180" xfId="1" applyFont="1" applyFill="1" applyBorder="1" applyAlignment="1" applyProtection="1">
      <alignment horizontal="center" vertical="center" shrinkToFit="1"/>
      <protection hidden="1"/>
    </xf>
    <xf numFmtId="38" fontId="22" fillId="0" borderId="47" xfId="1" applyFont="1" applyFill="1" applyBorder="1" applyAlignment="1" applyProtection="1">
      <alignment horizontal="center" vertical="center" shrinkToFit="1"/>
      <protection hidden="1"/>
    </xf>
    <xf numFmtId="38" fontId="22" fillId="0" borderId="152" xfId="1" applyFont="1" applyFill="1" applyBorder="1" applyAlignment="1" applyProtection="1">
      <alignment horizontal="center" vertical="center" shrinkToFit="1"/>
      <protection hidden="1"/>
    </xf>
    <xf numFmtId="38" fontId="22" fillId="0" borderId="273" xfId="1" applyFont="1" applyFill="1" applyBorder="1" applyAlignment="1" applyProtection="1">
      <alignment horizontal="center" vertical="center" shrinkToFit="1"/>
      <protection hidden="1"/>
    </xf>
    <xf numFmtId="38" fontId="22" fillId="0" borderId="117" xfId="1" applyFont="1" applyFill="1" applyBorder="1" applyAlignment="1" applyProtection="1">
      <alignment horizontal="center" vertical="center" shrinkToFit="1"/>
      <protection hidden="1"/>
    </xf>
    <xf numFmtId="38" fontId="22" fillId="0" borderId="45" xfId="1" applyFont="1" applyFill="1" applyBorder="1" applyAlignment="1" applyProtection="1">
      <alignment horizontal="center" vertical="center" shrinkToFit="1"/>
      <protection hidden="1"/>
    </xf>
    <xf numFmtId="38" fontId="22" fillId="0" borderId="24" xfId="1" applyFont="1" applyFill="1" applyBorder="1" applyAlignment="1" applyProtection="1">
      <alignment horizontal="center" vertical="center" shrinkToFit="1"/>
      <protection hidden="1"/>
    </xf>
    <xf numFmtId="38" fontId="22" fillId="0" borderId="153" xfId="1" applyFont="1" applyFill="1" applyBorder="1" applyAlignment="1" applyProtection="1">
      <alignment horizontal="center" vertical="center" shrinkToFit="1"/>
      <protection hidden="1"/>
    </xf>
    <xf numFmtId="38" fontId="22" fillId="0" borderId="81" xfId="1" applyFont="1" applyFill="1" applyBorder="1" applyAlignment="1" applyProtection="1">
      <alignment horizontal="center" vertical="center" shrinkToFit="1"/>
      <protection hidden="1"/>
    </xf>
    <xf numFmtId="38" fontId="22" fillId="0" borderId="115" xfId="1" applyFont="1" applyFill="1" applyBorder="1" applyAlignment="1" applyProtection="1">
      <alignment horizontal="center" vertical="center" shrinkToFit="1"/>
      <protection hidden="1"/>
    </xf>
    <xf numFmtId="38" fontId="22" fillId="0" borderId="23" xfId="1" applyFont="1" applyFill="1" applyBorder="1" applyAlignment="1" applyProtection="1">
      <alignment horizontal="center" vertical="center" shrinkToFit="1"/>
      <protection hidden="1"/>
    </xf>
    <xf numFmtId="38" fontId="22" fillId="0" borderId="48" xfId="1" applyFont="1" applyFill="1" applyBorder="1" applyAlignment="1" applyProtection="1">
      <alignment horizontal="center" vertical="center" shrinkToFit="1"/>
      <protection hidden="1"/>
    </xf>
    <xf numFmtId="0" fontId="22" fillId="0" borderId="38" xfId="0" applyFont="1" applyBorder="1" applyAlignment="1" applyProtection="1">
      <alignment horizontal="center" vertical="center" shrinkToFit="1"/>
      <protection hidden="1"/>
    </xf>
    <xf numFmtId="38" fontId="17" fillId="0" borderId="165" xfId="1" applyFont="1" applyFill="1" applyBorder="1" applyAlignment="1" applyProtection="1">
      <alignment horizontal="center" vertical="center" shrinkToFit="1"/>
    </xf>
    <xf numFmtId="38" fontId="17" fillId="0" borderId="39" xfId="1" applyFont="1" applyFill="1" applyBorder="1" applyAlignment="1" applyProtection="1">
      <alignment horizontal="center" vertical="center" shrinkToFit="1"/>
    </xf>
    <xf numFmtId="38" fontId="17" fillId="0" borderId="38" xfId="1" applyFont="1" applyFill="1" applyBorder="1" applyAlignment="1" applyProtection="1">
      <alignment horizontal="center" vertical="center" shrinkToFit="1"/>
    </xf>
    <xf numFmtId="38" fontId="35" fillId="0" borderId="221" xfId="1" applyFont="1" applyFill="1" applyBorder="1" applyAlignment="1" applyProtection="1">
      <alignment horizontal="right" vertical="center" shrinkToFit="1"/>
      <protection hidden="1"/>
    </xf>
    <xf numFmtId="38" fontId="35" fillId="0" borderId="306" xfId="1" applyFont="1" applyFill="1" applyBorder="1" applyAlignment="1" applyProtection="1">
      <alignment horizontal="right" vertical="center" shrinkToFit="1"/>
      <protection hidden="1"/>
    </xf>
    <xf numFmtId="38" fontId="35" fillId="0" borderId="172" xfId="1" applyFont="1" applyFill="1" applyBorder="1" applyAlignment="1" applyProtection="1">
      <alignment horizontal="right" vertical="center" shrinkToFit="1"/>
      <protection hidden="1"/>
    </xf>
    <xf numFmtId="38" fontId="17" fillId="0" borderId="308" xfId="1" applyFont="1" applyFill="1" applyBorder="1" applyAlignment="1" applyProtection="1">
      <alignment horizontal="center" vertical="center" shrinkToFit="1"/>
    </xf>
    <xf numFmtId="38" fontId="17" fillId="0" borderId="309" xfId="1" applyFont="1" applyFill="1" applyBorder="1" applyAlignment="1" applyProtection="1">
      <alignment horizontal="center" vertical="center" shrinkToFit="1"/>
    </xf>
    <xf numFmtId="38" fontId="17" fillId="0" borderId="142" xfId="1" applyFont="1" applyFill="1" applyBorder="1" applyAlignment="1" applyProtection="1">
      <alignment horizontal="center" vertical="center" shrinkToFit="1"/>
      <protection hidden="1"/>
    </xf>
    <xf numFmtId="38" fontId="17" fillId="0" borderId="120" xfId="1" applyFont="1" applyFill="1" applyBorder="1" applyAlignment="1" applyProtection="1">
      <alignment horizontal="center" vertical="center" shrinkToFit="1"/>
      <protection hidden="1"/>
    </xf>
    <xf numFmtId="38" fontId="35" fillId="0" borderId="88" xfId="0" applyNumberFormat="1" applyFont="1" applyBorder="1" applyAlignment="1" applyProtection="1">
      <alignment horizontal="right" vertical="center"/>
      <protection hidden="1"/>
    </xf>
    <xf numFmtId="38" fontId="35" fillId="0" borderId="82" xfId="0" applyNumberFormat="1" applyFont="1" applyBorder="1" applyAlignment="1" applyProtection="1">
      <alignment horizontal="right" vertical="center"/>
      <protection hidden="1"/>
    </xf>
    <xf numFmtId="38" fontId="17" fillId="0" borderId="158" xfId="1" applyFont="1" applyFill="1" applyBorder="1" applyAlignment="1" applyProtection="1">
      <alignment horizontal="center" vertical="center" shrinkToFit="1"/>
    </xf>
    <xf numFmtId="38" fontId="17" fillId="0" borderId="18" xfId="1" applyFont="1" applyFill="1" applyBorder="1" applyAlignment="1" applyProtection="1">
      <alignment horizontal="center" vertical="center" shrinkToFit="1"/>
    </xf>
    <xf numFmtId="38" fontId="17" fillId="0" borderId="250" xfId="1" applyFont="1" applyFill="1" applyBorder="1" applyAlignment="1" applyProtection="1">
      <alignment horizontal="center" vertical="center" shrinkToFit="1"/>
    </xf>
    <xf numFmtId="38" fontId="17" fillId="0" borderId="45" xfId="1" applyFont="1" applyFill="1" applyBorder="1" applyAlignment="1" applyProtection="1">
      <alignment horizontal="center" vertical="center" shrinkToFit="1"/>
    </xf>
    <xf numFmtId="38" fontId="17" fillId="0" borderId="0" xfId="1" applyFont="1" applyFill="1" applyBorder="1" applyAlignment="1" applyProtection="1">
      <alignment horizontal="center" vertical="center" shrinkToFit="1"/>
    </xf>
    <xf numFmtId="38" fontId="17" fillId="0" borderId="44" xfId="1" applyFont="1" applyFill="1" applyBorder="1" applyAlignment="1" applyProtection="1">
      <alignment horizontal="center" vertical="center" shrinkToFit="1"/>
    </xf>
    <xf numFmtId="38" fontId="17" fillId="0" borderId="153" xfId="1" applyFont="1" applyFill="1" applyBorder="1" applyAlignment="1" applyProtection="1">
      <alignment horizontal="center" vertical="center" shrinkToFit="1"/>
    </xf>
    <xf numFmtId="38" fontId="17" fillId="0" borderId="47" xfId="1" applyFont="1" applyFill="1" applyBorder="1" applyAlignment="1" applyProtection="1">
      <alignment horizontal="center" vertical="center" shrinkToFit="1"/>
    </xf>
    <xf numFmtId="38" fontId="17" fillId="0" borderId="152" xfId="1" applyFont="1" applyFill="1" applyBorder="1" applyAlignment="1" applyProtection="1">
      <alignment horizontal="center" vertical="center" shrinkToFit="1"/>
    </xf>
    <xf numFmtId="38" fontId="17" fillId="0" borderId="20" xfId="1" applyFont="1" applyFill="1" applyBorder="1" applyAlignment="1" applyProtection="1">
      <alignment horizontal="center" vertical="center" shrinkToFit="1"/>
    </xf>
    <xf numFmtId="38" fontId="17" fillId="0" borderId="24" xfId="1" applyFont="1" applyFill="1" applyBorder="1" applyAlignment="1" applyProtection="1">
      <alignment horizontal="center" vertical="center" shrinkToFit="1"/>
    </xf>
    <xf numFmtId="38" fontId="17" fillId="0" borderId="81" xfId="1" applyFont="1" applyFill="1" applyBorder="1" applyAlignment="1" applyProtection="1">
      <alignment horizontal="center" vertical="center" shrinkToFit="1"/>
    </xf>
    <xf numFmtId="38" fontId="26" fillId="0" borderId="125" xfId="0" applyNumberFormat="1" applyFont="1" applyBorder="1" applyAlignment="1" applyProtection="1">
      <alignment horizontal="right" vertical="center"/>
      <protection hidden="1"/>
    </xf>
    <xf numFmtId="38" fontId="26" fillId="0" borderId="102" xfId="0" applyNumberFormat="1" applyFont="1" applyBorder="1" applyAlignment="1" applyProtection="1">
      <alignment horizontal="right" vertical="center"/>
      <protection hidden="1"/>
    </xf>
    <xf numFmtId="38" fontId="15" fillId="0" borderId="229" xfId="1" applyFont="1" applyFill="1" applyBorder="1" applyAlignment="1" applyProtection="1">
      <alignment horizontal="center" vertical="center" shrinkToFit="1"/>
      <protection hidden="1"/>
    </xf>
    <xf numFmtId="38" fontId="15" fillId="0" borderId="83" xfId="1" applyFont="1" applyFill="1" applyBorder="1" applyAlignment="1" applyProtection="1">
      <alignment horizontal="center" vertical="center" shrinkToFit="1"/>
      <protection hidden="1"/>
    </xf>
    <xf numFmtId="38" fontId="17" fillId="0" borderId="236" xfId="1" applyFont="1" applyFill="1" applyBorder="1" applyAlignment="1" applyProtection="1">
      <alignment horizontal="center" vertical="center" shrinkToFit="1"/>
    </xf>
    <xf numFmtId="38" fontId="17" fillId="0" borderId="127" xfId="1" applyFont="1" applyFill="1" applyBorder="1" applyAlignment="1" applyProtection="1">
      <alignment horizontal="center" vertical="center" shrinkToFit="1"/>
    </xf>
    <xf numFmtId="38" fontId="17" fillId="0" borderId="237" xfId="1" applyFont="1" applyFill="1" applyBorder="1" applyAlignment="1" applyProtection="1">
      <alignment horizontal="center" vertical="center" shrinkToFit="1"/>
    </xf>
    <xf numFmtId="38" fontId="17" fillId="0" borderId="164" xfId="1" applyFont="1" applyFill="1" applyBorder="1" applyAlignment="1" applyProtection="1">
      <alignment horizontal="center" vertical="center" shrinkToFit="1"/>
    </xf>
    <xf numFmtId="38" fontId="17" fillId="0" borderId="174" xfId="1" applyFont="1" applyFill="1" applyBorder="1" applyAlignment="1" applyProtection="1">
      <alignment horizontal="center" vertical="center" shrinkToFit="1"/>
    </xf>
    <xf numFmtId="38" fontId="17" fillId="0" borderId="176" xfId="1" applyFont="1" applyFill="1" applyBorder="1" applyAlignment="1" applyProtection="1">
      <alignment horizontal="center" vertical="center" shrinkToFit="1"/>
    </xf>
    <xf numFmtId="38" fontId="17" fillId="0" borderId="91" xfId="1" applyFont="1" applyFill="1" applyBorder="1" applyAlignment="1" applyProtection="1">
      <alignment horizontal="center" vertical="center" shrinkToFit="1"/>
    </xf>
    <xf numFmtId="38" fontId="19" fillId="0" borderId="165" xfId="1" applyFont="1" applyFill="1" applyBorder="1" applyAlignment="1" applyProtection="1">
      <alignment horizontal="center" vertical="center" shrinkToFit="1"/>
      <protection hidden="1"/>
    </xf>
    <xf numFmtId="38" fontId="19" fillId="0" borderId="39" xfId="1" applyFont="1" applyFill="1" applyBorder="1" applyAlignment="1" applyProtection="1">
      <alignment horizontal="center" vertical="center" shrinkToFit="1"/>
      <protection hidden="1"/>
    </xf>
    <xf numFmtId="38" fontId="19" fillId="0" borderId="38" xfId="1" applyFont="1" applyFill="1" applyBorder="1" applyAlignment="1" applyProtection="1">
      <alignment horizontal="center" vertical="center" shrinkToFit="1"/>
      <protection hidden="1"/>
    </xf>
    <xf numFmtId="38" fontId="17" fillId="0" borderId="173" xfId="1" applyFont="1" applyFill="1" applyBorder="1" applyAlignment="1" applyProtection="1">
      <alignment horizontal="center" vertical="center" shrinkToFit="1"/>
      <protection hidden="1"/>
    </xf>
    <xf numFmtId="38" fontId="17" fillId="0" borderId="127" xfId="1" applyFont="1" applyFill="1" applyBorder="1" applyAlignment="1" applyProtection="1">
      <alignment horizontal="center" vertical="center" shrinkToFit="1"/>
      <protection hidden="1"/>
    </xf>
    <xf numFmtId="38" fontId="17" fillId="0" borderId="84" xfId="1" applyFont="1" applyFill="1" applyBorder="1" applyAlignment="1" applyProtection="1">
      <alignment horizontal="center" vertical="center" shrinkToFit="1"/>
      <protection hidden="1"/>
    </xf>
    <xf numFmtId="38" fontId="34" fillId="0" borderId="229" xfId="1" applyFont="1" applyFill="1" applyBorder="1" applyAlignment="1" applyProtection="1">
      <alignment horizontal="right" vertical="center" shrinkToFit="1"/>
      <protection locked="0"/>
    </xf>
    <xf numFmtId="38" fontId="34" fillId="0" borderId="224" xfId="1" applyFont="1" applyFill="1" applyBorder="1" applyAlignment="1" applyProtection="1">
      <alignment horizontal="right" vertical="center" shrinkToFit="1"/>
      <protection locked="0"/>
    </xf>
    <xf numFmtId="49" fontId="17" fillId="0" borderId="112" xfId="1" applyNumberFormat="1" applyFont="1" applyFill="1" applyBorder="1" applyAlignment="1" applyProtection="1">
      <alignment horizontal="left" vertical="center" shrinkToFit="1"/>
      <protection locked="0"/>
    </xf>
    <xf numFmtId="49" fontId="17" fillId="0" borderId="113" xfId="1" applyNumberFormat="1" applyFont="1" applyFill="1" applyBorder="1" applyAlignment="1" applyProtection="1">
      <alignment horizontal="left" vertical="center" shrinkToFit="1"/>
      <protection locked="0"/>
    </xf>
    <xf numFmtId="49" fontId="17" fillId="0" borderId="352" xfId="1" applyNumberFormat="1" applyFont="1" applyFill="1" applyBorder="1" applyAlignment="1" applyProtection="1">
      <alignment horizontal="left" vertical="center" shrinkToFit="1"/>
      <protection locked="0"/>
    </xf>
    <xf numFmtId="0" fontId="22" fillId="0" borderId="181" xfId="0" applyFont="1" applyBorder="1" applyAlignment="1" applyProtection="1">
      <alignment horizontal="center" vertical="center" shrinkToFit="1"/>
      <protection hidden="1"/>
    </xf>
    <xf numFmtId="0" fontId="22" fillId="0" borderId="82" xfId="0" applyFont="1" applyBorder="1" applyAlignment="1" applyProtection="1">
      <alignment horizontal="center" vertical="center" shrinkToFit="1"/>
      <protection hidden="1"/>
    </xf>
    <xf numFmtId="38" fontId="27" fillId="0" borderId="75" xfId="1" applyFont="1" applyFill="1" applyBorder="1" applyAlignment="1" applyProtection="1">
      <alignment horizontal="left" vertical="center"/>
      <protection hidden="1"/>
    </xf>
    <xf numFmtId="38" fontId="27" fillId="0" borderId="76" xfId="1" applyFont="1" applyFill="1" applyBorder="1" applyAlignment="1" applyProtection="1">
      <alignment horizontal="left" vertical="center"/>
      <protection hidden="1"/>
    </xf>
    <xf numFmtId="38" fontId="27" fillId="0" borderId="111" xfId="1" applyFont="1" applyFill="1" applyBorder="1" applyAlignment="1" applyProtection="1">
      <alignment horizontal="left" vertical="center"/>
      <protection hidden="1"/>
    </xf>
    <xf numFmtId="38" fontId="27" fillId="0" borderId="78" xfId="1" applyFont="1" applyFill="1" applyBorder="1" applyAlignment="1" applyProtection="1">
      <alignment horizontal="left" vertical="center"/>
      <protection hidden="1"/>
    </xf>
    <xf numFmtId="38" fontId="52" fillId="0" borderId="281" xfId="0" applyNumberFormat="1" applyFont="1" applyBorder="1" applyAlignment="1" applyProtection="1">
      <alignment horizontal="right" vertical="center" shrinkToFit="1"/>
      <protection hidden="1"/>
    </xf>
    <xf numFmtId="38" fontId="52" fillId="0" borderId="282" xfId="0" applyNumberFormat="1" applyFont="1" applyBorder="1" applyAlignment="1" applyProtection="1">
      <alignment horizontal="right" vertical="center" shrinkToFit="1"/>
      <protection hidden="1"/>
    </xf>
    <xf numFmtId="38" fontId="22" fillId="0" borderId="283" xfId="0" applyNumberFormat="1" applyFont="1" applyBorder="1" applyAlignment="1" applyProtection="1">
      <alignment horizontal="right" vertical="center" shrinkToFit="1"/>
      <protection hidden="1"/>
    </xf>
    <xf numFmtId="38" fontId="22" fillId="0" borderId="281" xfId="0" applyNumberFormat="1" applyFont="1" applyBorder="1" applyAlignment="1" applyProtection="1">
      <alignment horizontal="right" vertical="center" shrinkToFit="1"/>
      <protection hidden="1"/>
    </xf>
    <xf numFmtId="38" fontId="25" fillId="0" borderId="281" xfId="0" applyNumberFormat="1" applyFont="1" applyBorder="1" applyAlignment="1" applyProtection="1">
      <alignment horizontal="right" vertical="center" shrinkToFit="1"/>
      <protection hidden="1"/>
    </xf>
    <xf numFmtId="38" fontId="25" fillId="0" borderId="282" xfId="0" applyNumberFormat="1" applyFont="1" applyBorder="1" applyAlignment="1" applyProtection="1">
      <alignment horizontal="right" vertical="center" shrinkToFit="1"/>
      <protection hidden="1"/>
    </xf>
    <xf numFmtId="38" fontId="25" fillId="0" borderId="283" xfId="0" applyNumberFormat="1" applyFont="1" applyBorder="1" applyAlignment="1" applyProtection="1">
      <alignment horizontal="right" vertical="center" shrinkToFit="1"/>
      <protection hidden="1"/>
    </xf>
    <xf numFmtId="38" fontId="25" fillId="0" borderId="284" xfId="0" applyNumberFormat="1" applyFont="1" applyBorder="1" applyAlignment="1" applyProtection="1">
      <alignment horizontal="right" vertical="center" shrinkToFit="1"/>
      <protection hidden="1"/>
    </xf>
    <xf numFmtId="0" fontId="17" fillId="0" borderId="35" xfId="0" applyFont="1" applyBorder="1" applyAlignment="1" applyProtection="1">
      <alignment horizontal="left" vertical="center"/>
      <protection hidden="1"/>
    </xf>
    <xf numFmtId="0" fontId="17" fillId="0" borderId="36" xfId="0" applyFont="1" applyBorder="1" applyAlignment="1" applyProtection="1">
      <alignment horizontal="left" vertical="center"/>
      <protection hidden="1"/>
    </xf>
    <xf numFmtId="0" fontId="17" fillId="0" borderId="338" xfId="0" applyFont="1" applyBorder="1" applyAlignment="1" applyProtection="1">
      <alignment horizontal="left" vertical="center"/>
      <protection hidden="1"/>
    </xf>
    <xf numFmtId="0" fontId="17" fillId="0" borderId="37" xfId="0" applyFont="1" applyBorder="1" applyAlignment="1" applyProtection="1">
      <alignment horizontal="left" vertical="center"/>
      <protection hidden="1"/>
    </xf>
    <xf numFmtId="38" fontId="27" fillId="0" borderId="75" xfId="1" applyFont="1" applyFill="1" applyBorder="1" applyAlignment="1" applyProtection="1">
      <alignment horizontal="left" vertical="center" shrinkToFit="1"/>
      <protection hidden="1"/>
    </xf>
    <xf numFmtId="38" fontId="27" fillId="0" borderId="76" xfId="1" applyFont="1" applyFill="1" applyBorder="1" applyAlignment="1" applyProtection="1">
      <alignment horizontal="left" vertical="center" shrinkToFit="1"/>
      <protection hidden="1"/>
    </xf>
    <xf numFmtId="38" fontId="27" fillId="0" borderId="111" xfId="1" applyFont="1" applyFill="1" applyBorder="1" applyAlignment="1" applyProtection="1">
      <alignment horizontal="left" vertical="center" shrinkToFit="1"/>
      <protection hidden="1"/>
    </xf>
    <xf numFmtId="38" fontId="22" fillId="0" borderId="111" xfId="1" applyFont="1" applyFill="1" applyBorder="1" applyAlignment="1" applyProtection="1">
      <alignment horizontal="right" vertical="center" shrinkToFit="1"/>
      <protection hidden="1"/>
    </xf>
    <xf numFmtId="38" fontId="22" fillId="0" borderId="64" xfId="1" applyFont="1" applyFill="1" applyBorder="1" applyAlignment="1" applyProtection="1">
      <alignment horizontal="right" vertical="center" shrinkToFit="1"/>
      <protection hidden="1"/>
    </xf>
    <xf numFmtId="38" fontId="22" fillId="0" borderId="285" xfId="1" applyFont="1" applyFill="1" applyBorder="1" applyAlignment="1" applyProtection="1">
      <alignment horizontal="right" vertical="center" shrinkToFit="1"/>
      <protection hidden="1"/>
    </xf>
    <xf numFmtId="38" fontId="17" fillId="0" borderId="35" xfId="1" applyFont="1" applyFill="1" applyBorder="1" applyAlignment="1" applyProtection="1">
      <alignment horizontal="left" vertical="center" shrinkToFit="1"/>
      <protection hidden="1"/>
    </xf>
    <xf numFmtId="38" fontId="17" fillId="0" borderId="36" xfId="1" applyFont="1" applyFill="1" applyBorder="1" applyAlignment="1" applyProtection="1">
      <alignment horizontal="left" vertical="center" shrinkToFit="1"/>
      <protection hidden="1"/>
    </xf>
    <xf numFmtId="38" fontId="17" fillId="0" borderId="338" xfId="1" applyFont="1" applyFill="1" applyBorder="1" applyAlignment="1" applyProtection="1">
      <alignment horizontal="left" vertical="center" shrinkToFit="1"/>
      <protection hidden="1"/>
    </xf>
    <xf numFmtId="49" fontId="14" fillId="0" borderId="112" xfId="0" applyNumberFormat="1" applyFont="1" applyBorder="1" applyAlignment="1" applyProtection="1">
      <alignment horizontal="left" vertical="center" shrinkToFit="1"/>
      <protection locked="0"/>
    </xf>
    <xf numFmtId="49" fontId="14" fillId="0" borderId="113" xfId="0" applyNumberFormat="1" applyFont="1" applyBorder="1" applyAlignment="1" applyProtection="1">
      <alignment horizontal="left" vertical="center" shrinkToFit="1"/>
      <protection locked="0"/>
    </xf>
    <xf numFmtId="49" fontId="14" fillId="0" borderId="114" xfId="0" applyNumberFormat="1" applyFont="1" applyBorder="1" applyAlignment="1" applyProtection="1">
      <alignment horizontal="left" vertical="center" shrinkToFit="1"/>
      <protection locked="0"/>
    </xf>
    <xf numFmtId="0" fontId="15" fillId="0" borderId="130" xfId="1" applyNumberFormat="1" applyFont="1" applyFill="1" applyBorder="1" applyAlignment="1" applyProtection="1">
      <alignment horizontal="center" vertical="center" shrinkToFit="1"/>
      <protection hidden="1"/>
    </xf>
    <xf numFmtId="0" fontId="15" fillId="0" borderId="88" xfId="1" applyNumberFormat="1" applyFont="1" applyFill="1" applyBorder="1" applyAlignment="1" applyProtection="1">
      <alignment horizontal="center" vertical="center" shrinkToFit="1"/>
      <protection hidden="1"/>
    </xf>
    <xf numFmtId="0" fontId="17" fillId="0" borderId="226" xfId="1" applyNumberFormat="1" applyFont="1" applyFill="1" applyBorder="1" applyAlignment="1" applyProtection="1">
      <alignment horizontal="center" vertical="center" shrinkToFit="1"/>
      <protection hidden="1"/>
    </xf>
    <xf numFmtId="0" fontId="17" fillId="0" borderId="130" xfId="1" applyNumberFormat="1" applyFont="1" applyFill="1" applyBorder="1" applyAlignment="1" applyProtection="1">
      <alignment horizontal="center" vertical="center" shrinkToFit="1"/>
      <protection hidden="1"/>
    </xf>
    <xf numFmtId="49" fontId="17" fillId="0" borderId="48" xfId="0" applyNumberFormat="1" applyFont="1" applyBorder="1" applyAlignment="1">
      <alignment horizontal="left" vertical="center"/>
    </xf>
    <xf numFmtId="49" fontId="17" fillId="0" borderId="47" xfId="0" applyNumberFormat="1" applyFont="1" applyBorder="1" applyAlignment="1">
      <alignment horizontal="left" vertical="center"/>
    </xf>
    <xf numFmtId="49" fontId="17" fillId="0" borderId="81" xfId="0" applyNumberFormat="1" applyFont="1" applyBorder="1" applyAlignment="1">
      <alignment horizontal="left" vertical="center"/>
    </xf>
    <xf numFmtId="0" fontId="22" fillId="0" borderId="180" xfId="0" applyFont="1" applyBorder="1" applyAlignment="1" applyProtection="1">
      <alignment horizontal="center" vertical="center" shrinkToFit="1"/>
      <protection hidden="1"/>
    </xf>
    <xf numFmtId="0" fontId="22" fillId="0" borderId="47" xfId="0" applyFont="1" applyBorder="1" applyAlignment="1" applyProtection="1">
      <alignment horizontal="center" vertical="center" shrinkToFit="1"/>
      <protection hidden="1"/>
    </xf>
    <xf numFmtId="0" fontId="22" fillId="0" borderId="81" xfId="0" applyFont="1" applyBorder="1" applyAlignment="1" applyProtection="1">
      <alignment horizontal="center" vertical="center" shrinkToFit="1"/>
      <protection hidden="1"/>
    </xf>
    <xf numFmtId="38" fontId="34" fillId="0" borderId="130" xfId="1" applyFont="1" applyFill="1" applyBorder="1" applyAlignment="1" applyProtection="1">
      <alignment horizontal="right" vertical="center"/>
      <protection locked="0"/>
    </xf>
    <xf numFmtId="38" fontId="34" fillId="0" borderId="88" xfId="1" applyFont="1" applyFill="1" applyBorder="1" applyAlignment="1" applyProtection="1">
      <alignment horizontal="right" vertical="center"/>
      <protection locked="0"/>
    </xf>
    <xf numFmtId="38" fontId="17" fillId="0" borderId="31" xfId="1" applyFont="1" applyFill="1" applyBorder="1" applyAlignment="1" applyProtection="1">
      <alignment horizontal="left" vertical="center" shrinkToFit="1"/>
      <protection hidden="1"/>
    </xf>
    <xf numFmtId="38" fontId="17" fillId="0" borderId="39" xfId="1" applyFont="1" applyFill="1" applyBorder="1" applyAlignment="1" applyProtection="1">
      <alignment horizontal="left" vertical="center" shrinkToFit="1"/>
      <protection hidden="1"/>
    </xf>
    <xf numFmtId="38" fontId="22" fillId="0" borderId="306" xfId="1" applyFont="1" applyFill="1" applyBorder="1" applyAlignment="1" applyProtection="1">
      <alignment horizontal="right" vertical="center" shrinkToFit="1"/>
      <protection hidden="1"/>
    </xf>
    <xf numFmtId="38" fontId="22" fillId="0" borderId="106" xfId="1" applyFont="1" applyFill="1" applyBorder="1" applyAlignment="1" applyProtection="1">
      <alignment horizontal="right" vertical="center" shrinkToFit="1"/>
      <protection hidden="1"/>
    </xf>
    <xf numFmtId="38" fontId="22" fillId="0" borderId="172" xfId="1" applyFont="1" applyFill="1" applyBorder="1" applyAlignment="1" applyProtection="1">
      <alignment horizontal="right" vertical="center" shrinkToFit="1"/>
      <protection hidden="1"/>
    </xf>
    <xf numFmtId="0" fontId="4" fillId="0" borderId="88" xfId="0" applyFont="1" applyBorder="1" applyAlignment="1" applyProtection="1">
      <alignment horizontal="right" vertical="center" shrinkToFit="1"/>
      <protection hidden="1"/>
    </xf>
    <xf numFmtId="0" fontId="4" fillId="0" borderId="206" xfId="0" applyFont="1" applyBorder="1" applyAlignment="1" applyProtection="1">
      <alignment horizontal="right" vertical="center" shrinkToFit="1"/>
      <protection hidden="1"/>
    </xf>
    <xf numFmtId="38" fontId="34" fillId="0" borderId="82" xfId="1" applyFont="1" applyFill="1" applyBorder="1" applyAlignment="1" applyProtection="1">
      <alignment horizontal="right" vertical="center"/>
      <protection locked="0"/>
    </xf>
    <xf numFmtId="38" fontId="34" fillId="0" borderId="89" xfId="1" applyFont="1" applyFill="1" applyBorder="1" applyAlignment="1" applyProtection="1">
      <alignment horizontal="right" vertical="center"/>
      <protection locked="0"/>
    </xf>
    <xf numFmtId="0" fontId="22" fillId="0" borderId="348" xfId="0" applyFont="1" applyBorder="1" applyAlignment="1" applyProtection="1">
      <alignment horizontal="center" vertical="center" shrinkToFit="1"/>
      <protection hidden="1"/>
    </xf>
    <xf numFmtId="0" fontId="22" fillId="0" borderId="275" xfId="0" applyFont="1" applyBorder="1" applyAlignment="1" applyProtection="1">
      <alignment horizontal="center" vertical="center" shrinkToFit="1"/>
      <protection hidden="1"/>
    </xf>
    <xf numFmtId="0" fontId="22" fillId="0" borderId="276" xfId="0" applyFont="1" applyBorder="1" applyAlignment="1" applyProtection="1">
      <alignment horizontal="center" vertical="center" shrinkToFit="1"/>
      <protection hidden="1"/>
    </xf>
    <xf numFmtId="0" fontId="17" fillId="0" borderId="35" xfId="0" applyFont="1" applyBorder="1" applyAlignment="1">
      <alignment horizontal="left" vertical="center"/>
    </xf>
    <xf numFmtId="0" fontId="17" fillId="0" borderId="36" xfId="0" applyFont="1" applyBorder="1" applyAlignment="1">
      <alignment horizontal="left" vertical="center"/>
    </xf>
    <xf numFmtId="0" fontId="17" fillId="0" borderId="338" xfId="0" applyFont="1" applyBorder="1" applyAlignment="1">
      <alignment horizontal="left" vertical="center"/>
    </xf>
    <xf numFmtId="0" fontId="17" fillId="0" borderId="37" xfId="0" applyFont="1" applyBorder="1" applyAlignment="1">
      <alignment horizontal="left" vertical="center"/>
    </xf>
    <xf numFmtId="0" fontId="17" fillId="0" borderId="105" xfId="0" applyFont="1" applyBorder="1" applyAlignment="1">
      <alignment horizontal="left" vertical="center"/>
    </xf>
    <xf numFmtId="0" fontId="17" fillId="0" borderId="106" xfId="0" applyFont="1" applyBorder="1" applyAlignment="1">
      <alignment horizontal="left" vertical="center"/>
    </xf>
    <xf numFmtId="0" fontId="17" fillId="0" borderId="107" xfId="0" applyFont="1" applyBorder="1" applyAlignment="1">
      <alignment horizontal="left" vertical="center"/>
    </xf>
    <xf numFmtId="0" fontId="17" fillId="0" borderId="90" xfId="0" applyFont="1" applyBorder="1" applyAlignment="1">
      <alignment horizontal="left" vertical="center"/>
    </xf>
    <xf numFmtId="0" fontId="17" fillId="0" borderId="82" xfId="0" applyFont="1" applyBorder="1" applyAlignment="1">
      <alignment horizontal="left" vertical="center"/>
    </xf>
    <xf numFmtId="0" fontId="17" fillId="0" borderId="89" xfId="0" applyFont="1" applyBorder="1" applyAlignment="1">
      <alignment horizontal="left" vertical="center"/>
    </xf>
    <xf numFmtId="0" fontId="17" fillId="0" borderId="112" xfId="0" applyFont="1" applyBorder="1" applyAlignment="1">
      <alignment horizontal="left" vertical="center"/>
    </xf>
    <xf numFmtId="0" fontId="17" fillId="0" borderId="113" xfId="0" applyFont="1" applyBorder="1" applyAlignment="1">
      <alignment horizontal="left" vertical="center"/>
    </xf>
    <xf numFmtId="0" fontId="17" fillId="0" borderId="114" xfId="0" applyFont="1" applyBorder="1" applyAlignment="1">
      <alignment horizontal="left" vertical="center"/>
    </xf>
    <xf numFmtId="49" fontId="14" fillId="0" borderId="356" xfId="0" applyNumberFormat="1" applyFont="1" applyBorder="1" applyAlignment="1" applyProtection="1">
      <alignment horizontal="left" vertical="center" shrinkToFit="1"/>
      <protection locked="0"/>
    </xf>
    <xf numFmtId="0" fontId="17" fillId="0" borderId="31" xfId="0" applyFont="1" applyBorder="1" applyAlignment="1">
      <alignment horizontal="left" vertical="center"/>
    </xf>
    <xf numFmtId="0" fontId="17" fillId="0" borderId="39" xfId="0" applyFont="1" applyBorder="1" applyAlignment="1">
      <alignment horizontal="left" vertical="center"/>
    </xf>
    <xf numFmtId="0" fontId="17" fillId="0" borderId="38" xfId="0" applyFont="1" applyBorder="1" applyAlignment="1">
      <alignment horizontal="left" vertical="center"/>
    </xf>
    <xf numFmtId="38" fontId="37" fillId="3" borderId="202" xfId="1" applyFont="1" applyFill="1" applyBorder="1" applyAlignment="1" applyProtection="1">
      <alignment horizontal="center" vertical="center" shrinkToFit="1"/>
      <protection hidden="1"/>
    </xf>
    <xf numFmtId="38" fontId="37" fillId="3" borderId="200" xfId="1" applyFont="1" applyFill="1" applyBorder="1" applyAlignment="1" applyProtection="1">
      <alignment horizontal="center" vertical="center" shrinkToFit="1"/>
      <protection hidden="1"/>
    </xf>
    <xf numFmtId="38" fontId="35" fillId="0" borderId="109" xfId="0" applyNumberFormat="1" applyFont="1" applyBorder="1" applyAlignment="1" applyProtection="1">
      <alignment horizontal="right" vertical="center"/>
      <protection hidden="1"/>
    </xf>
    <xf numFmtId="38" fontId="35" fillId="0" borderId="106" xfId="0" applyNumberFormat="1" applyFont="1" applyBorder="1" applyAlignment="1" applyProtection="1">
      <alignment horizontal="right" vertical="center"/>
      <protection hidden="1"/>
    </xf>
    <xf numFmtId="0" fontId="14" fillId="0" borderId="115" xfId="0" applyFont="1" applyBorder="1" applyAlignment="1">
      <alignment horizontal="left" vertical="center" shrinkToFit="1"/>
    </xf>
    <xf numFmtId="0" fontId="14" fillId="0" borderId="116" xfId="0" applyFont="1" applyBorder="1" applyAlignment="1">
      <alignment horizontal="left" vertical="center" shrinkToFit="1"/>
    </xf>
    <xf numFmtId="0" fontId="14" fillId="0" borderId="117" xfId="0" applyFont="1" applyBorder="1" applyAlignment="1">
      <alignment horizontal="left" vertical="center" shrinkToFit="1"/>
    </xf>
    <xf numFmtId="0" fontId="14" fillId="0" borderId="23" xfId="0" applyFont="1" applyBorder="1" applyAlignment="1">
      <alignment horizontal="left" vertical="center" shrinkToFit="1"/>
    </xf>
    <xf numFmtId="0" fontId="14" fillId="0" borderId="0" xfId="0" applyFont="1" applyAlignment="1">
      <alignment horizontal="left" vertical="center" shrinkToFit="1"/>
    </xf>
    <xf numFmtId="0" fontId="14" fillId="0" borderId="24" xfId="0" applyFont="1" applyBorder="1" applyAlignment="1">
      <alignment horizontal="left" vertical="center" shrinkToFit="1"/>
    </xf>
    <xf numFmtId="38" fontId="17" fillId="3" borderId="194" xfId="1" applyFont="1" applyFill="1" applyBorder="1" applyAlignment="1" applyProtection="1">
      <alignment horizontal="center" vertical="center" textRotation="255" shrinkToFit="1"/>
      <protection hidden="1"/>
    </xf>
    <xf numFmtId="38" fontId="17" fillId="3" borderId="193" xfId="1" applyFont="1" applyFill="1" applyBorder="1" applyAlignment="1" applyProtection="1">
      <alignment horizontal="center" vertical="center" textRotation="255" shrinkToFit="1"/>
      <protection hidden="1"/>
    </xf>
    <xf numFmtId="38" fontId="54" fillId="0" borderId="128" xfId="0" applyNumberFormat="1" applyFont="1" applyBorder="1" applyAlignment="1" applyProtection="1">
      <alignment horizontal="center" vertical="center" shrinkToFit="1"/>
      <protection hidden="1"/>
    </xf>
    <xf numFmtId="0" fontId="17" fillId="0" borderId="19" xfId="0" applyFont="1" applyBorder="1" applyAlignment="1" applyProtection="1">
      <alignment horizontal="center" vertical="center"/>
      <protection hidden="1"/>
    </xf>
    <xf numFmtId="0" fontId="17" fillId="0" borderId="6" xfId="0" applyFont="1" applyBorder="1" applyAlignment="1" applyProtection="1">
      <alignment horizontal="center" vertical="center"/>
      <protection hidden="1"/>
    </xf>
    <xf numFmtId="0" fontId="17" fillId="0" borderId="9" xfId="0" applyFont="1" applyBorder="1" applyAlignment="1" applyProtection="1">
      <alignment horizontal="center" vertical="center"/>
      <protection hidden="1"/>
    </xf>
    <xf numFmtId="0" fontId="22" fillId="0" borderId="181" xfId="0" applyFont="1" applyBorder="1" applyAlignment="1">
      <alignment horizontal="center" vertical="center" shrinkToFit="1"/>
    </xf>
    <xf numFmtId="0" fontId="22" fillId="0" borderId="82" xfId="0" applyFont="1" applyBorder="1" applyAlignment="1">
      <alignment horizontal="center" vertical="center" shrinkToFit="1"/>
    </xf>
    <xf numFmtId="0" fontId="0" fillId="0" borderId="35"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338"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22" fillId="0" borderId="183" xfId="0" applyFont="1" applyBorder="1" applyAlignment="1">
      <alignment horizontal="center" vertical="center" shrinkToFit="1"/>
    </xf>
    <xf numFmtId="0" fontId="22" fillId="0" borderId="113" xfId="0" applyFont="1" applyBorder="1" applyAlignment="1">
      <alignment horizontal="center" vertical="center" shrinkToFit="1"/>
    </xf>
    <xf numFmtId="0" fontId="4" fillId="0" borderId="206" xfId="0" applyFont="1" applyBorder="1" applyAlignment="1" applyProtection="1">
      <alignment horizontal="center" vertical="center" shrinkToFit="1"/>
      <protection hidden="1"/>
    </xf>
    <xf numFmtId="38" fontId="25" fillId="0" borderId="125" xfId="1" applyFont="1" applyFill="1" applyBorder="1" applyAlignment="1" applyProtection="1">
      <alignment horizontal="right" vertical="center" shrinkToFit="1"/>
      <protection hidden="1"/>
    </xf>
    <xf numFmtId="38" fontId="25" fillId="0" borderId="102" xfId="1" applyFont="1" applyFill="1" applyBorder="1" applyAlignment="1" applyProtection="1">
      <alignment horizontal="right" vertical="center" shrinkToFit="1"/>
      <protection hidden="1"/>
    </xf>
    <xf numFmtId="38" fontId="17" fillId="0" borderId="218" xfId="1" applyFont="1" applyFill="1" applyBorder="1" applyAlignment="1" applyProtection="1">
      <alignment horizontal="center" vertical="center" shrinkToFit="1"/>
    </xf>
    <xf numFmtId="38" fontId="17" fillId="0" borderId="216" xfId="1" applyFont="1" applyFill="1" applyBorder="1" applyAlignment="1" applyProtection="1">
      <alignment horizontal="center" vertical="center" shrinkToFit="1"/>
    </xf>
    <xf numFmtId="0" fontId="17" fillId="0" borderId="0" xfId="0" applyFont="1" applyAlignment="1">
      <alignment horizontal="right" vertical="center"/>
    </xf>
    <xf numFmtId="38" fontId="20" fillId="2" borderId="50" xfId="1" applyFont="1" applyFill="1" applyBorder="1" applyAlignment="1" applyProtection="1">
      <alignment horizontal="center" vertical="center" shrinkToFit="1"/>
      <protection hidden="1"/>
    </xf>
    <xf numFmtId="38" fontId="0" fillId="0" borderId="70" xfId="0" applyNumberFormat="1" applyBorder="1" applyAlignment="1" applyProtection="1">
      <alignment horizontal="center" vertical="center" wrapText="1"/>
      <protection hidden="1"/>
    </xf>
    <xf numFmtId="38" fontId="0" fillId="0" borderId="10" xfId="0" applyNumberFormat="1" applyBorder="1" applyAlignment="1" applyProtection="1">
      <alignment horizontal="center" vertical="center" wrapText="1"/>
      <protection hidden="1"/>
    </xf>
    <xf numFmtId="38" fontId="0" fillId="0" borderId="72" xfId="0" applyNumberFormat="1" applyBorder="1" applyAlignment="1" applyProtection="1">
      <alignment horizontal="center" vertical="center"/>
      <protection hidden="1"/>
    </xf>
    <xf numFmtId="38" fontId="10" fillId="0" borderId="167" xfId="0" applyNumberFormat="1" applyFont="1" applyBorder="1" applyAlignment="1" applyProtection="1">
      <alignment horizontal="center" vertical="center"/>
      <protection hidden="1"/>
    </xf>
    <xf numFmtId="0" fontId="27" fillId="0" borderId="77" xfId="0" applyFont="1" applyBorder="1" applyAlignment="1" applyProtection="1">
      <alignment horizontal="center" vertical="center"/>
      <protection hidden="1"/>
    </xf>
    <xf numFmtId="0" fontId="27" fillId="0" borderId="64" xfId="0" applyFont="1" applyBorder="1" applyAlignment="1" applyProtection="1">
      <alignment horizontal="center" vertical="center"/>
      <protection hidden="1"/>
    </xf>
    <xf numFmtId="0" fontId="27" fillId="0" borderId="285" xfId="0" applyFont="1" applyBorder="1" applyAlignment="1" applyProtection="1">
      <alignment horizontal="center" vertical="center"/>
      <protection hidden="1"/>
    </xf>
    <xf numFmtId="38" fontId="15" fillId="0" borderId="258" xfId="1" applyFont="1" applyFill="1" applyBorder="1" applyAlignment="1" applyProtection="1">
      <alignment horizontal="center" vertical="center" shrinkToFit="1"/>
      <protection hidden="1"/>
    </xf>
    <xf numFmtId="38" fontId="15" fillId="0" borderId="268" xfId="1" applyFont="1" applyFill="1" applyBorder="1" applyAlignment="1" applyProtection="1">
      <alignment horizontal="center" vertical="center" shrinkToFit="1"/>
      <protection hidden="1"/>
    </xf>
    <xf numFmtId="38" fontId="34" fillId="0" borderId="258" xfId="1" applyFont="1" applyFill="1" applyBorder="1" applyAlignment="1" applyProtection="1">
      <alignment vertical="center" shrinkToFit="1"/>
      <protection locked="0"/>
    </xf>
    <xf numFmtId="38" fontId="34" fillId="0" borderId="270" xfId="1" applyFont="1" applyFill="1" applyBorder="1" applyAlignment="1" applyProtection="1">
      <alignment vertical="center" shrinkToFit="1"/>
      <protection locked="0"/>
    </xf>
    <xf numFmtId="38" fontId="17" fillId="0" borderId="310" xfId="1" applyFont="1" applyFill="1" applyBorder="1" applyAlignment="1" applyProtection="1">
      <alignment vertical="center" shrinkToFit="1"/>
      <protection hidden="1"/>
    </xf>
    <xf numFmtId="38" fontId="17" fillId="0" borderId="275" xfId="1" applyFont="1" applyFill="1" applyBorder="1" applyAlignment="1" applyProtection="1">
      <alignment vertical="center" shrinkToFit="1"/>
      <protection hidden="1"/>
    </xf>
    <xf numFmtId="38" fontId="17" fillId="0" borderId="257" xfId="1" applyFont="1" applyFill="1" applyBorder="1" applyAlignment="1" applyProtection="1">
      <alignment vertical="center" shrinkToFit="1"/>
      <protection hidden="1"/>
    </xf>
    <xf numFmtId="38" fontId="17" fillId="0" borderId="269" xfId="1" applyFont="1" applyFill="1" applyBorder="1" applyAlignment="1" applyProtection="1">
      <alignment horizontal="right" vertical="center" shrinkToFit="1"/>
    </xf>
    <xf numFmtId="38" fontId="17" fillId="0" borderId="258" xfId="1" applyFont="1" applyFill="1" applyBorder="1" applyAlignment="1" applyProtection="1">
      <alignment horizontal="right" vertical="center" shrinkToFit="1"/>
    </xf>
    <xf numFmtId="38" fontId="17" fillId="0" borderId="270" xfId="1" applyFont="1" applyFill="1" applyBorder="1" applyAlignment="1" applyProtection="1">
      <alignment horizontal="right" vertical="center" shrinkToFit="1"/>
    </xf>
    <xf numFmtId="183" fontId="10" fillId="0" borderId="70" xfId="1" applyNumberFormat="1" applyFont="1" applyFill="1" applyBorder="1" applyAlignment="1" applyProtection="1">
      <alignment horizontal="center" vertical="center" shrinkToFit="1"/>
      <protection hidden="1"/>
    </xf>
    <xf numFmtId="49" fontId="17" fillId="0" borderId="115" xfId="0" applyNumberFormat="1" applyFont="1" applyBorder="1" applyAlignment="1">
      <alignment horizontal="left" vertical="center" shrinkToFit="1"/>
    </xf>
    <xf numFmtId="49" fontId="17" fillId="0" borderId="116" xfId="0" applyNumberFormat="1" applyFont="1" applyBorder="1" applyAlignment="1">
      <alignment horizontal="left" vertical="center" shrinkToFit="1"/>
    </xf>
    <xf numFmtId="49" fontId="17" fillId="0" borderId="117" xfId="0" applyNumberFormat="1" applyFont="1" applyBorder="1" applyAlignment="1">
      <alignment horizontal="left" vertical="center" shrinkToFit="1"/>
    </xf>
    <xf numFmtId="0" fontId="0" fillId="0" borderId="23" xfId="0" applyBorder="1">
      <alignment vertical="center"/>
    </xf>
    <xf numFmtId="0" fontId="0" fillId="0" borderId="0" xfId="0">
      <alignment vertical="center"/>
    </xf>
    <xf numFmtId="0" fontId="0" fillId="0" borderId="24" xfId="0" applyBorder="1">
      <alignment vertical="center"/>
    </xf>
    <xf numFmtId="0" fontId="0" fillId="0" borderId="48" xfId="0" applyBorder="1">
      <alignment vertical="center"/>
    </xf>
    <xf numFmtId="0" fontId="0" fillId="0" borderId="47" xfId="0" applyBorder="1">
      <alignment vertical="center"/>
    </xf>
    <xf numFmtId="0" fontId="0" fillId="0" borderId="81" xfId="0" applyBorder="1">
      <alignment vertical="center"/>
    </xf>
    <xf numFmtId="38" fontId="34" fillId="0" borderId="106" xfId="1" applyFont="1" applyFill="1" applyBorder="1" applyAlignment="1" applyProtection="1">
      <alignment horizontal="right" vertical="center"/>
      <protection locked="0"/>
    </xf>
    <xf numFmtId="38" fontId="34" fillId="0" borderId="107" xfId="1" applyFont="1" applyFill="1" applyBorder="1" applyAlignment="1" applyProtection="1">
      <alignment horizontal="right" vertical="center"/>
      <protection locked="0"/>
    </xf>
    <xf numFmtId="38" fontId="15" fillId="0" borderId="251" xfId="1" applyFont="1" applyFill="1" applyBorder="1" applyAlignment="1" applyProtection="1">
      <alignment horizontal="center" vertical="center" shrinkToFit="1"/>
      <protection hidden="1"/>
    </xf>
    <xf numFmtId="49" fontId="17" fillId="0" borderId="105" xfId="0" applyNumberFormat="1" applyFont="1" applyBorder="1" applyAlignment="1" applyProtection="1">
      <alignment horizontal="left" vertical="center" shrinkToFit="1"/>
      <protection locked="0"/>
    </xf>
    <xf numFmtId="49" fontId="17" fillId="0" borderId="106" xfId="0" applyNumberFormat="1" applyFont="1" applyBorder="1" applyAlignment="1" applyProtection="1">
      <alignment horizontal="left" vertical="center" shrinkToFit="1"/>
      <protection locked="0"/>
    </xf>
    <xf numFmtId="49" fontId="17" fillId="0" borderId="107" xfId="0" applyNumberFormat="1" applyFont="1" applyBorder="1" applyAlignment="1" applyProtection="1">
      <alignment horizontal="left" vertical="center" shrinkToFit="1"/>
      <protection locked="0"/>
    </xf>
    <xf numFmtId="49" fontId="17" fillId="0" borderId="90" xfId="0" applyNumberFormat="1" applyFont="1" applyBorder="1" applyAlignment="1" applyProtection="1">
      <alignment horizontal="left" vertical="center" shrinkToFit="1"/>
      <protection locked="0"/>
    </xf>
    <xf numFmtId="49" fontId="17" fillId="0" borderId="82" xfId="0" applyNumberFormat="1" applyFont="1" applyBorder="1" applyAlignment="1" applyProtection="1">
      <alignment horizontal="left" vertical="center" shrinkToFit="1"/>
      <protection locked="0"/>
    </xf>
    <xf numFmtId="49" fontId="17" fillId="0" borderId="89" xfId="0" applyNumberFormat="1" applyFont="1" applyBorder="1" applyAlignment="1" applyProtection="1">
      <alignment horizontal="left" vertical="center" shrinkToFit="1"/>
      <protection locked="0"/>
    </xf>
    <xf numFmtId="38" fontId="17" fillId="0" borderId="31"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center" vertical="center"/>
      <protection hidden="1"/>
    </xf>
    <xf numFmtId="38" fontId="27" fillId="0" borderId="278" xfId="1" applyFont="1" applyFill="1" applyBorder="1" applyAlignment="1" applyProtection="1">
      <alignment horizontal="center" vertical="center"/>
      <protection hidden="1"/>
    </xf>
    <xf numFmtId="38" fontId="27" fillId="0" borderId="76" xfId="1" applyFont="1" applyFill="1" applyBorder="1" applyAlignment="1" applyProtection="1">
      <alignment horizontal="center" vertical="center"/>
      <protection hidden="1"/>
    </xf>
    <xf numFmtId="38" fontId="27" fillId="0" borderId="78" xfId="1" applyFont="1" applyFill="1" applyBorder="1" applyAlignment="1" applyProtection="1">
      <alignment horizontal="center" vertical="center"/>
      <protection hidden="1"/>
    </xf>
    <xf numFmtId="38" fontId="52" fillId="0" borderId="76" xfId="0" applyNumberFormat="1" applyFont="1" applyBorder="1" applyAlignment="1" applyProtection="1">
      <alignment horizontal="right" vertical="center" shrinkToFit="1"/>
      <protection hidden="1"/>
    </xf>
    <xf numFmtId="38" fontId="22" fillId="0" borderId="283" xfId="0" applyNumberFormat="1" applyFont="1" applyBorder="1" applyAlignment="1" applyProtection="1">
      <alignment vertical="center" shrinkToFit="1"/>
      <protection hidden="1"/>
    </xf>
    <xf numFmtId="38" fontId="22" fillId="0" borderId="281" xfId="0" applyNumberFormat="1" applyFont="1" applyBorder="1" applyAlignment="1" applyProtection="1">
      <alignment vertical="center" shrinkToFit="1"/>
      <protection hidden="1"/>
    </xf>
    <xf numFmtId="38" fontId="25" fillId="0" borderId="281" xfId="0" applyNumberFormat="1" applyFont="1" applyBorder="1" applyAlignment="1" applyProtection="1">
      <alignment vertical="center" shrinkToFit="1"/>
      <protection hidden="1"/>
    </xf>
    <xf numFmtId="38" fontId="25" fillId="0" borderId="282" xfId="0" applyNumberFormat="1" applyFont="1" applyBorder="1" applyAlignment="1" applyProtection="1">
      <alignment vertical="center" shrinkToFit="1"/>
      <protection hidden="1"/>
    </xf>
    <xf numFmtId="38" fontId="25" fillId="0" borderId="283" xfId="0" applyNumberFormat="1" applyFont="1" applyBorder="1" applyAlignment="1" applyProtection="1">
      <alignment vertical="center" shrinkToFit="1"/>
      <protection hidden="1"/>
    </xf>
    <xf numFmtId="38" fontId="25" fillId="0" borderId="284" xfId="0" applyNumberFormat="1" applyFont="1" applyBorder="1" applyAlignment="1" applyProtection="1">
      <alignment vertical="center" shrinkToFit="1"/>
      <protection hidden="1"/>
    </xf>
    <xf numFmtId="38" fontId="22" fillId="0" borderId="75" xfId="1" applyFont="1" applyFill="1" applyBorder="1" applyAlignment="1" applyProtection="1">
      <alignment horizontal="center" vertical="center" shrinkToFit="1"/>
      <protection hidden="1"/>
    </xf>
    <xf numFmtId="38" fontId="22" fillId="0" borderId="278" xfId="1" applyFont="1" applyFill="1" applyBorder="1" applyAlignment="1" applyProtection="1">
      <alignment horizontal="center" vertical="center" shrinkToFit="1"/>
      <protection hidden="1"/>
    </xf>
    <xf numFmtId="38" fontId="22" fillId="0" borderId="111" xfId="1" applyFont="1" applyFill="1" applyBorder="1" applyAlignment="1" applyProtection="1">
      <alignment horizontal="center" vertical="center" shrinkToFit="1"/>
      <protection hidden="1"/>
    </xf>
    <xf numFmtId="38" fontId="27" fillId="0" borderId="279" xfId="1" applyFont="1" applyFill="1" applyBorder="1" applyAlignment="1" applyProtection="1">
      <alignment horizontal="center" vertical="center"/>
      <protection hidden="1"/>
    </xf>
    <xf numFmtId="38" fontId="27" fillId="0" borderId="283" xfId="1" applyFont="1" applyFill="1" applyBorder="1" applyAlignment="1" applyProtection="1">
      <alignment horizontal="right" vertical="center"/>
      <protection hidden="1"/>
    </xf>
    <xf numFmtId="38" fontId="27" fillId="0" borderId="281" xfId="1" applyFont="1" applyFill="1" applyBorder="1" applyAlignment="1" applyProtection="1">
      <alignment horizontal="right" vertical="center"/>
      <protection hidden="1"/>
    </xf>
    <xf numFmtId="38" fontId="17" fillId="0" borderId="205" xfId="1" applyFont="1" applyFill="1" applyBorder="1" applyAlignment="1" applyProtection="1">
      <alignment vertical="center" shrinkToFit="1"/>
      <protection hidden="1"/>
    </xf>
    <xf numFmtId="38" fontId="17" fillId="0" borderId="82" xfId="1" applyFont="1" applyFill="1" applyBorder="1" applyAlignment="1" applyProtection="1">
      <alignment vertical="center" shrinkToFit="1"/>
      <protection hidden="1"/>
    </xf>
    <xf numFmtId="38" fontId="17" fillId="0" borderId="138" xfId="1" applyFont="1" applyFill="1" applyBorder="1" applyAlignment="1" applyProtection="1">
      <alignment vertical="center" shrinkToFit="1"/>
      <protection hidden="1"/>
    </xf>
    <xf numFmtId="38" fontId="34" fillId="0" borderId="130" xfId="1" applyFont="1" applyFill="1" applyBorder="1" applyAlignment="1" applyProtection="1">
      <alignment vertical="center" shrinkToFit="1"/>
      <protection locked="0"/>
    </xf>
    <xf numFmtId="38" fontId="34" fillId="0" borderId="219" xfId="1" applyFont="1" applyFill="1" applyBorder="1" applyAlignment="1" applyProtection="1">
      <alignment vertical="center" shrinkToFit="1"/>
      <protection locked="0"/>
    </xf>
    <xf numFmtId="38" fontId="35" fillId="0" borderId="88" xfId="0" applyNumberFormat="1" applyFont="1" applyBorder="1" applyProtection="1">
      <alignment vertical="center"/>
      <protection hidden="1"/>
    </xf>
    <xf numFmtId="38" fontId="35" fillId="0" borderId="82" xfId="0" applyNumberFormat="1" applyFont="1" applyBorder="1" applyProtection="1">
      <alignment vertical="center"/>
      <protection hidden="1"/>
    </xf>
    <xf numFmtId="38" fontId="19" fillId="0" borderId="125" xfId="1" applyFont="1" applyFill="1" applyBorder="1" applyAlignment="1" applyProtection="1">
      <alignment vertical="center" shrinkToFit="1"/>
      <protection hidden="1"/>
    </xf>
    <xf numFmtId="38" fontId="19" fillId="0" borderId="235" xfId="1" applyFont="1" applyFill="1" applyBorder="1" applyAlignment="1" applyProtection="1">
      <alignment vertical="center" shrinkToFit="1"/>
      <protection hidden="1"/>
    </xf>
    <xf numFmtId="38" fontId="15" fillId="0" borderId="165" xfId="1" applyFont="1" applyFill="1" applyBorder="1" applyAlignment="1" applyProtection="1">
      <alignment horizontal="center" vertical="center" shrinkToFit="1"/>
      <protection hidden="1"/>
    </xf>
    <xf numFmtId="38" fontId="15" fillId="0" borderId="39" xfId="1" applyFont="1" applyFill="1" applyBorder="1" applyAlignment="1" applyProtection="1">
      <alignment horizontal="center" vertical="center" shrinkToFit="1"/>
      <protection hidden="1"/>
    </xf>
    <xf numFmtId="38" fontId="15" fillId="0" borderId="38" xfId="1" applyFont="1" applyFill="1" applyBorder="1" applyAlignment="1" applyProtection="1">
      <alignment horizontal="center" vertical="center" shrinkToFit="1"/>
      <protection hidden="1"/>
    </xf>
    <xf numFmtId="0" fontId="17" fillId="0" borderId="335" xfId="0" applyFont="1" applyBorder="1" applyAlignment="1" applyProtection="1">
      <alignment horizontal="center" vertical="center"/>
      <protection hidden="1"/>
    </xf>
    <xf numFmtId="0" fontId="17" fillId="0" borderId="309" xfId="0" applyFont="1" applyBorder="1" applyAlignment="1" applyProtection="1">
      <alignment horizontal="center" vertical="center"/>
      <protection hidden="1"/>
    </xf>
    <xf numFmtId="0" fontId="15" fillId="0" borderId="309" xfId="0" applyFont="1" applyBorder="1" applyAlignment="1" applyProtection="1">
      <alignment horizontal="center" vertical="center"/>
      <protection hidden="1"/>
    </xf>
    <xf numFmtId="0" fontId="15" fillId="0" borderId="336" xfId="0" applyFont="1" applyBorder="1" applyAlignment="1" applyProtection="1">
      <alignment horizontal="center" vertical="center"/>
      <protection hidden="1"/>
    </xf>
    <xf numFmtId="38" fontId="17" fillId="0" borderId="273" xfId="1" applyFont="1" applyFill="1" applyBorder="1" applyAlignment="1" applyProtection="1">
      <alignment horizontal="right" vertical="center"/>
      <protection hidden="1"/>
    </xf>
    <xf numFmtId="38" fontId="17" fillId="0" borderId="116" xfId="1" applyFont="1" applyFill="1" applyBorder="1" applyAlignment="1" applyProtection="1">
      <alignment horizontal="right" vertical="center"/>
      <protection hidden="1"/>
    </xf>
    <xf numFmtId="38" fontId="17" fillId="0" borderId="308" xfId="1" applyFont="1" applyFill="1" applyBorder="1" applyAlignment="1" applyProtection="1">
      <alignment horizontal="right" vertical="center"/>
      <protection hidden="1"/>
    </xf>
    <xf numFmtId="38" fontId="35" fillId="0" borderId="205" xfId="1" applyFont="1" applyFill="1" applyBorder="1" applyAlignment="1" applyProtection="1">
      <alignment vertical="center" shrinkToFit="1"/>
      <protection hidden="1"/>
    </xf>
    <xf numFmtId="38" fontId="35" fillId="0" borderId="82" xfId="1" applyFont="1" applyFill="1" applyBorder="1" applyAlignment="1" applyProtection="1">
      <alignment vertical="center" shrinkToFit="1"/>
      <protection hidden="1"/>
    </xf>
    <xf numFmtId="38" fontId="35" fillId="0" borderId="138" xfId="1" applyFont="1" applyFill="1" applyBorder="1" applyAlignment="1" applyProtection="1">
      <alignment vertical="center" shrinkToFit="1"/>
      <protection hidden="1"/>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38" fontId="17" fillId="0" borderId="88" xfId="1" applyFont="1" applyFill="1" applyBorder="1" applyAlignment="1" applyProtection="1">
      <alignment horizontal="center" vertical="center" shrinkToFit="1"/>
      <protection hidden="1"/>
    </xf>
    <xf numFmtId="0" fontId="22" fillId="0" borderId="271" xfId="0" applyFont="1" applyBorder="1" applyAlignment="1" applyProtection="1">
      <alignment horizontal="center" vertical="center" shrinkToFit="1"/>
      <protection hidden="1"/>
    </xf>
    <xf numFmtId="0" fontId="22" fillId="0" borderId="116" xfId="0" applyFont="1" applyBorder="1" applyAlignment="1" applyProtection="1">
      <alignment horizontal="center" vertical="center" shrinkToFit="1"/>
      <protection hidden="1"/>
    </xf>
    <xf numFmtId="0" fontId="0" fillId="0" borderId="116" xfId="0" applyBorder="1">
      <alignment vertical="center"/>
    </xf>
    <xf numFmtId="0" fontId="0" fillId="0" borderId="117" xfId="0" applyBorder="1">
      <alignment vertical="center"/>
    </xf>
    <xf numFmtId="0" fontId="0" fillId="0" borderId="179" xfId="0" applyBorder="1">
      <alignment vertical="center"/>
    </xf>
    <xf numFmtId="0" fontId="0" fillId="0" borderId="180" xfId="0" applyBorder="1">
      <alignment vertical="center"/>
    </xf>
    <xf numFmtId="0" fontId="0" fillId="0" borderId="11" xfId="0" applyBorder="1" applyAlignment="1" applyProtection="1">
      <alignment horizontal="center" vertical="center"/>
      <protection hidden="1"/>
    </xf>
    <xf numFmtId="38" fontId="17" fillId="0" borderId="221" xfId="1" applyFont="1" applyFill="1" applyBorder="1" applyAlignment="1" applyProtection="1">
      <alignment horizontal="right" vertical="center" shrinkToFit="1"/>
    </xf>
    <xf numFmtId="38" fontId="17" fillId="0" borderId="130" xfId="1" applyFont="1" applyFill="1" applyBorder="1" applyAlignment="1" applyProtection="1">
      <alignment horizontal="right" vertical="center" shrinkToFit="1"/>
    </xf>
    <xf numFmtId="38" fontId="17" fillId="0" borderId="219" xfId="1" applyFont="1" applyFill="1" applyBorder="1" applyAlignment="1" applyProtection="1">
      <alignment horizontal="right" vertical="center" shrinkToFit="1"/>
    </xf>
    <xf numFmtId="38" fontId="18" fillId="0" borderId="138" xfId="1" applyFont="1" applyFill="1" applyBorder="1" applyAlignment="1" applyProtection="1">
      <alignment vertical="center" shrinkToFit="1"/>
      <protection hidden="1"/>
    </xf>
    <xf numFmtId="0" fontId="0" fillId="0" borderId="130" xfId="0" applyBorder="1" applyAlignment="1">
      <alignment vertical="center" shrinkToFit="1"/>
    </xf>
    <xf numFmtId="0" fontId="0" fillId="0" borderId="88" xfId="0" applyBorder="1" applyAlignment="1">
      <alignment vertical="center" shrinkToFit="1"/>
    </xf>
    <xf numFmtId="38" fontId="15" fillId="0" borderId="219" xfId="1" applyFont="1" applyFill="1" applyBorder="1" applyAlignment="1" applyProtection="1">
      <alignment horizontal="center" vertical="center" shrinkToFit="1"/>
      <protection hidden="1"/>
    </xf>
    <xf numFmtId="38" fontId="19" fillId="0" borderId="128" xfId="1" applyFont="1" applyFill="1" applyBorder="1" applyAlignment="1" applyProtection="1">
      <alignment vertical="center" shrinkToFit="1"/>
      <protection hidden="1"/>
    </xf>
    <xf numFmtId="38" fontId="17" fillId="0" borderId="234" xfId="1" applyFont="1" applyFill="1" applyBorder="1" applyAlignment="1" applyProtection="1">
      <alignment vertical="center" shrinkToFit="1"/>
      <protection hidden="1"/>
    </xf>
    <xf numFmtId="38" fontId="17" fillId="0" borderId="125" xfId="1" applyFont="1" applyFill="1" applyBorder="1" applyAlignment="1" applyProtection="1">
      <alignment vertical="center" shrinkToFit="1"/>
      <protection hidden="1"/>
    </xf>
    <xf numFmtId="38" fontId="16" fillId="0" borderId="27" xfId="1" applyFont="1" applyFill="1" applyBorder="1" applyAlignment="1" applyProtection="1">
      <alignment horizontal="center" vertical="center" shrinkToFit="1"/>
      <protection hidden="1"/>
    </xf>
    <xf numFmtId="38" fontId="16" fillId="0" borderId="18" xfId="1" applyFont="1" applyFill="1" applyBorder="1" applyAlignment="1" applyProtection="1">
      <alignment horizontal="center" vertical="center" shrinkToFit="1"/>
      <protection hidden="1"/>
    </xf>
    <xf numFmtId="38" fontId="16" fillId="0" borderId="20" xfId="1" applyFont="1" applyFill="1" applyBorder="1" applyAlignment="1" applyProtection="1">
      <alignment horizontal="center" vertical="center" shrinkToFit="1"/>
      <protection hidden="1"/>
    </xf>
    <xf numFmtId="38" fontId="16" fillId="0" borderId="25"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26" xfId="1" applyFont="1" applyFill="1" applyBorder="1" applyAlignment="1" applyProtection="1">
      <alignment horizontal="center" vertical="center" shrinkToFit="1"/>
      <protection hidden="1"/>
    </xf>
    <xf numFmtId="38" fontId="19" fillId="0" borderId="102" xfId="1" applyFont="1" applyFill="1" applyBorder="1" applyAlignment="1" applyProtection="1">
      <alignment vertical="center" shrinkToFit="1"/>
      <protection hidden="1"/>
    </xf>
    <xf numFmtId="0" fontId="0" fillId="0" borderId="70" xfId="0" applyBorder="1" applyAlignment="1" applyProtection="1">
      <alignment horizontal="center" vertical="center"/>
      <protection hidden="1"/>
    </xf>
    <xf numFmtId="38" fontId="34" fillId="0" borderId="132" xfId="1" applyFont="1" applyFill="1" applyBorder="1" applyAlignment="1" applyProtection="1">
      <alignment vertical="center" shrinkToFit="1"/>
      <protection locked="0"/>
    </xf>
    <xf numFmtId="38" fontId="34" fillId="0" borderId="231" xfId="1" applyFont="1" applyFill="1" applyBorder="1" applyAlignment="1" applyProtection="1">
      <alignment vertical="center" shrinkToFit="1"/>
      <protection locked="0"/>
    </xf>
    <xf numFmtId="38" fontId="35" fillId="0" borderId="109" xfId="0" applyNumberFormat="1" applyFont="1" applyBorder="1" applyProtection="1">
      <alignment vertical="center"/>
      <protection hidden="1"/>
    </xf>
    <xf numFmtId="38" fontId="35" fillId="0" borderId="106" xfId="0" applyNumberFormat="1" applyFont="1" applyBorder="1" applyProtection="1">
      <alignment vertical="center"/>
      <protection hidden="1"/>
    </xf>
    <xf numFmtId="38" fontId="34" fillId="0" borderId="177" xfId="1" applyFont="1" applyFill="1" applyBorder="1" applyAlignment="1" applyProtection="1">
      <alignment vertical="center" shrinkToFit="1"/>
      <protection locked="0"/>
    </xf>
    <xf numFmtId="38" fontId="34" fillId="0" borderId="233" xfId="1" applyFont="1" applyFill="1" applyBorder="1" applyAlignment="1" applyProtection="1">
      <alignment vertical="center" shrinkToFit="1"/>
      <protection locked="0"/>
    </xf>
    <xf numFmtId="38" fontId="17" fillId="0" borderId="273" xfId="1" applyFont="1" applyFill="1" applyBorder="1" applyAlignment="1" applyProtection="1">
      <alignment vertical="center" shrinkToFit="1"/>
    </xf>
    <xf numFmtId="38" fontId="17" fillId="0" borderId="116" xfId="1" applyFont="1" applyFill="1" applyBorder="1" applyAlignment="1" applyProtection="1">
      <alignment vertical="center" shrinkToFit="1"/>
    </xf>
    <xf numFmtId="38" fontId="17" fillId="0" borderId="45" xfId="1" applyFont="1" applyFill="1" applyBorder="1" applyAlignment="1" applyProtection="1">
      <alignment vertical="center" shrinkToFit="1"/>
    </xf>
    <xf numFmtId="38" fontId="17" fillId="0" borderId="0" xfId="1" applyFont="1" applyFill="1" applyBorder="1" applyAlignment="1" applyProtection="1">
      <alignment vertical="center" shrinkToFit="1"/>
    </xf>
    <xf numFmtId="38" fontId="17" fillId="0" borderId="153" xfId="1" applyFont="1" applyFill="1" applyBorder="1" applyAlignment="1" applyProtection="1">
      <alignment vertical="center" shrinkToFit="1"/>
    </xf>
    <xf numFmtId="38" fontId="17" fillId="0" borderId="47" xfId="1" applyFont="1" applyFill="1" applyBorder="1" applyAlignment="1" applyProtection="1">
      <alignment vertical="center" shrinkToFit="1"/>
    </xf>
    <xf numFmtId="38" fontId="15" fillId="0" borderId="164" xfId="1" applyFont="1" applyFill="1" applyBorder="1" applyAlignment="1" applyProtection="1">
      <alignment horizontal="center" vertical="center" shrinkToFit="1"/>
      <protection hidden="1"/>
    </xf>
    <xf numFmtId="0" fontId="22" fillId="0" borderId="272" xfId="0" applyFont="1" applyBorder="1" applyAlignment="1" applyProtection="1">
      <alignment horizontal="center" vertical="center" shrinkToFit="1"/>
      <protection hidden="1"/>
    </xf>
    <xf numFmtId="38" fontId="19" fillId="0" borderId="125" xfId="1" applyFont="1" applyFill="1" applyBorder="1" applyAlignment="1" applyProtection="1">
      <alignment horizontal="right" vertical="center" shrinkToFit="1"/>
    </xf>
    <xf numFmtId="38" fontId="19" fillId="0" borderId="235" xfId="1" applyFont="1" applyFill="1" applyBorder="1" applyAlignment="1" applyProtection="1">
      <alignment horizontal="right" vertical="center" shrinkToFit="1"/>
    </xf>
    <xf numFmtId="38" fontId="17" fillId="0" borderId="273" xfId="1" applyFont="1" applyFill="1" applyBorder="1" applyAlignment="1" applyProtection="1">
      <alignment horizontal="right" vertical="center" shrinkToFit="1"/>
    </xf>
    <xf numFmtId="38" fontId="17" fillId="0" borderId="116" xfId="1" applyFont="1" applyFill="1" applyBorder="1" applyAlignment="1" applyProtection="1">
      <alignment horizontal="right" vertical="center" shrinkToFit="1"/>
    </xf>
    <xf numFmtId="38" fontId="17" fillId="0" borderId="274" xfId="1" applyFont="1" applyFill="1" applyBorder="1" applyAlignment="1" applyProtection="1">
      <alignment horizontal="right" vertical="center" shrinkToFit="1"/>
    </xf>
    <xf numFmtId="38" fontId="17" fillId="0" borderId="45" xfId="1" applyFont="1" applyFill="1" applyBorder="1" applyAlignment="1" applyProtection="1">
      <alignment horizontal="right" vertical="center" shrinkToFit="1"/>
    </xf>
    <xf numFmtId="38" fontId="17" fillId="0" borderId="0" xfId="1" applyFont="1" applyFill="1" applyBorder="1" applyAlignment="1" applyProtection="1">
      <alignment horizontal="right" vertical="center" shrinkToFit="1"/>
    </xf>
    <xf numFmtId="38" fontId="17" fillId="0" borderId="44" xfId="1" applyFont="1" applyFill="1" applyBorder="1" applyAlignment="1" applyProtection="1">
      <alignment horizontal="right" vertical="center" shrinkToFit="1"/>
    </xf>
    <xf numFmtId="38" fontId="17" fillId="0" borderId="153" xfId="1" applyFont="1" applyFill="1" applyBorder="1" applyAlignment="1" applyProtection="1">
      <alignment horizontal="right" vertical="center" shrinkToFit="1"/>
    </xf>
    <xf numFmtId="38" fontId="17" fillId="0" borderId="47" xfId="1" applyFont="1" applyFill="1" applyBorder="1" applyAlignment="1" applyProtection="1">
      <alignment horizontal="right" vertical="center" shrinkToFit="1"/>
    </xf>
    <xf numFmtId="38" fontId="17" fillId="0" borderId="152" xfId="1" applyFont="1" applyFill="1" applyBorder="1" applyAlignment="1" applyProtection="1">
      <alignment horizontal="right" vertical="center" shrinkToFit="1"/>
    </xf>
    <xf numFmtId="38" fontId="15" fillId="0" borderId="158" xfId="1" applyFont="1" applyFill="1" applyBorder="1" applyAlignment="1" applyProtection="1">
      <alignment horizontal="center" vertical="center" shrinkToFit="1"/>
    </xf>
    <xf numFmtId="38" fontId="15" fillId="0" borderId="18" xfId="1" applyFont="1" applyFill="1" applyBorder="1" applyAlignment="1" applyProtection="1">
      <alignment horizontal="center" vertical="center" shrinkToFit="1"/>
    </xf>
    <xf numFmtId="38" fontId="15" fillId="0" borderId="250" xfId="1" applyFont="1" applyFill="1" applyBorder="1" applyAlignment="1" applyProtection="1">
      <alignment horizontal="center" vertical="center" shrinkToFit="1"/>
    </xf>
    <xf numFmtId="38" fontId="15" fillId="0" borderId="153" xfId="1" applyFont="1" applyFill="1" applyBorder="1" applyAlignment="1" applyProtection="1">
      <alignment horizontal="center" vertical="center" shrinkToFit="1"/>
    </xf>
    <xf numFmtId="38" fontId="15" fillId="0" borderId="47" xfId="1" applyFont="1" applyFill="1" applyBorder="1" applyAlignment="1" applyProtection="1">
      <alignment horizontal="center" vertical="center" shrinkToFit="1"/>
    </xf>
    <xf numFmtId="38" fontId="15" fillId="0" borderId="152" xfId="1" applyFont="1" applyFill="1" applyBorder="1" applyAlignment="1" applyProtection="1">
      <alignment horizontal="center" vertical="center" shrinkToFit="1"/>
    </xf>
    <xf numFmtId="38" fontId="34" fillId="0" borderId="131" xfId="1" applyFont="1" applyFill="1" applyBorder="1" applyAlignment="1" applyProtection="1">
      <alignment horizontal="right" vertical="center"/>
      <protection locked="0"/>
    </xf>
    <xf numFmtId="38" fontId="17" fillId="0" borderId="215" xfId="1" applyFont="1" applyFill="1" applyBorder="1" applyAlignment="1" applyProtection="1">
      <alignment horizontal="right" vertical="center" shrinkToFit="1"/>
      <protection hidden="1"/>
    </xf>
    <xf numFmtId="38" fontId="17" fillId="0" borderId="202" xfId="1" applyFont="1" applyFill="1" applyBorder="1" applyAlignment="1" applyProtection="1">
      <alignment horizontal="right" vertical="center" shrinkToFit="1"/>
      <protection hidden="1"/>
    </xf>
    <xf numFmtId="0" fontId="17" fillId="0" borderId="31" xfId="0" applyFont="1" applyBorder="1" applyAlignment="1" applyProtection="1">
      <alignment horizontal="center" vertical="center"/>
      <protection hidden="1"/>
    </xf>
    <xf numFmtId="0" fontId="17" fillId="0" borderId="39" xfId="0" applyFont="1" applyBorder="1" applyAlignment="1" applyProtection="1">
      <alignment horizontal="center" vertical="center"/>
      <protection hidden="1"/>
    </xf>
    <xf numFmtId="0" fontId="17" fillId="0" borderId="38" xfId="0" applyFont="1" applyBorder="1" applyAlignment="1" applyProtection="1">
      <alignment horizontal="center" vertical="center"/>
      <protection hidden="1"/>
    </xf>
    <xf numFmtId="38" fontId="4" fillId="0" borderId="130" xfId="1" applyFont="1" applyFill="1" applyBorder="1" applyAlignment="1" applyProtection="1">
      <alignment horizontal="center" vertical="center" shrinkToFit="1"/>
      <protection hidden="1"/>
    </xf>
    <xf numFmtId="38" fontId="4" fillId="0" borderId="88" xfId="1" applyFont="1" applyFill="1" applyBorder="1" applyAlignment="1" applyProtection="1">
      <alignment horizontal="center" vertical="center" shrinkToFit="1"/>
      <protection hidden="1"/>
    </xf>
    <xf numFmtId="0" fontId="17" fillId="0" borderId="115" xfId="0" applyFont="1" applyBorder="1" applyAlignment="1">
      <alignment horizontal="center" vertical="center"/>
    </xf>
    <xf numFmtId="0" fontId="17" fillId="0" borderId="116" xfId="0" applyFont="1" applyBorder="1" applyAlignment="1">
      <alignment horizontal="center" vertical="center"/>
    </xf>
    <xf numFmtId="0" fontId="17" fillId="0" borderId="117" xfId="0" applyFont="1" applyBorder="1" applyAlignment="1">
      <alignment horizontal="center" vertical="center"/>
    </xf>
    <xf numFmtId="0" fontId="17"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81" xfId="0" applyFont="1" applyBorder="1" applyAlignment="1">
      <alignment horizontal="center" vertical="center"/>
    </xf>
    <xf numFmtId="0" fontId="17" fillId="0" borderId="31" xfId="0" applyFont="1" applyBorder="1" applyAlignment="1">
      <alignment horizontal="center" vertical="center"/>
    </xf>
    <xf numFmtId="0" fontId="17" fillId="0" borderId="39" xfId="0" applyFont="1" applyBorder="1" applyAlignment="1">
      <alignment horizontal="center" vertical="center"/>
    </xf>
    <xf numFmtId="0" fontId="17" fillId="0" borderId="38" xfId="0" applyFont="1" applyBorder="1" applyAlignment="1">
      <alignment horizontal="center" vertical="center"/>
    </xf>
    <xf numFmtId="38" fontId="19" fillId="0" borderId="125" xfId="1" applyFont="1" applyFill="1" applyBorder="1" applyAlignment="1" applyProtection="1">
      <alignment horizontal="right" vertical="center"/>
    </xf>
    <xf numFmtId="38" fontId="19" fillId="0" borderId="126" xfId="1" applyFont="1" applyFill="1" applyBorder="1" applyAlignment="1" applyProtection="1">
      <alignment horizontal="right" vertical="center"/>
    </xf>
    <xf numFmtId="38" fontId="17" fillId="0" borderId="256" xfId="1" applyFont="1" applyFill="1" applyBorder="1" applyAlignment="1" applyProtection="1">
      <alignment horizontal="center" vertical="center"/>
      <protection hidden="1"/>
    </xf>
    <xf numFmtId="38" fontId="17" fillId="0" borderId="125" xfId="1" applyFont="1" applyFill="1" applyBorder="1" applyAlignment="1" applyProtection="1">
      <alignment horizontal="center" vertical="center"/>
      <protection hidden="1"/>
    </xf>
    <xf numFmtId="38" fontId="17" fillId="0" borderId="102" xfId="1" applyFont="1" applyFill="1" applyBorder="1" applyAlignment="1" applyProtection="1">
      <alignment horizontal="center" vertical="center"/>
      <protection hidden="1"/>
    </xf>
    <xf numFmtId="38" fontId="18" fillId="0" borderId="257" xfId="1" applyFont="1" applyFill="1" applyBorder="1" applyAlignment="1" applyProtection="1">
      <alignment vertical="center" shrinkToFit="1"/>
      <protection hidden="1"/>
    </xf>
    <xf numFmtId="38" fontId="18" fillId="0" borderId="258" xfId="1" applyFont="1" applyFill="1" applyBorder="1" applyAlignment="1" applyProtection="1">
      <alignment vertical="center" shrinkToFit="1"/>
      <protection hidden="1"/>
    </xf>
    <xf numFmtId="38" fontId="18" fillId="0" borderId="268" xfId="1" applyFont="1" applyFill="1" applyBorder="1" applyAlignment="1" applyProtection="1">
      <alignment vertical="center" shrinkToFit="1"/>
      <protection hidden="1"/>
    </xf>
    <xf numFmtId="38" fontId="19" fillId="0" borderId="126" xfId="1" applyFont="1" applyFill="1" applyBorder="1" applyAlignment="1" applyProtection="1">
      <alignment horizontal="right" vertical="center"/>
      <protection hidden="1"/>
    </xf>
    <xf numFmtId="38" fontId="34" fillId="0" borderId="122" xfId="1" applyFont="1" applyFill="1" applyBorder="1" applyAlignment="1" applyProtection="1">
      <alignment horizontal="right" vertical="center"/>
      <protection locked="0"/>
    </xf>
    <xf numFmtId="38" fontId="34" fillId="0" borderId="309" xfId="1" applyFont="1" applyFill="1" applyBorder="1" applyAlignment="1" applyProtection="1">
      <alignment horizontal="right" vertical="center"/>
      <protection locked="0"/>
    </xf>
    <xf numFmtId="38" fontId="34" fillId="0" borderId="337" xfId="1" applyFont="1" applyFill="1" applyBorder="1" applyAlignment="1" applyProtection="1">
      <alignment horizontal="right" vertical="center"/>
      <protection locked="0"/>
    </xf>
    <xf numFmtId="38" fontId="18" fillId="0" borderId="273" xfId="1" applyFont="1" applyFill="1" applyBorder="1" applyAlignment="1" applyProtection="1">
      <alignment vertical="center" shrinkToFit="1"/>
    </xf>
    <xf numFmtId="38" fontId="18" fillId="0" borderId="116" xfId="1" applyFont="1" applyFill="1" applyBorder="1" applyAlignment="1" applyProtection="1">
      <alignment vertical="center" shrinkToFit="1"/>
    </xf>
    <xf numFmtId="38" fontId="18" fillId="0" borderId="45" xfId="1" applyFont="1" applyFill="1" applyBorder="1" applyAlignment="1" applyProtection="1">
      <alignment vertical="center" shrinkToFit="1"/>
    </xf>
    <xf numFmtId="38" fontId="18" fillId="0" borderId="0" xfId="1" applyFont="1" applyFill="1" applyBorder="1" applyAlignment="1" applyProtection="1">
      <alignment vertical="center" shrinkToFit="1"/>
    </xf>
    <xf numFmtId="38" fontId="18" fillId="0" borderId="153" xfId="1" applyFont="1" applyFill="1" applyBorder="1" applyAlignment="1" applyProtection="1">
      <alignment vertical="center" shrinkToFit="1"/>
    </xf>
    <xf numFmtId="38" fontId="18" fillId="0" borderId="47" xfId="1" applyFont="1" applyFill="1" applyBorder="1" applyAlignment="1" applyProtection="1">
      <alignment vertical="center" shrinkToFit="1"/>
    </xf>
    <xf numFmtId="38" fontId="10" fillId="0" borderId="32" xfId="0" applyNumberFormat="1" applyFont="1" applyBorder="1" applyAlignment="1" applyProtection="1">
      <alignment horizontal="center" vertical="center"/>
      <protection hidden="1"/>
    </xf>
    <xf numFmtId="38" fontId="10" fillId="0" borderId="1" xfId="0" applyNumberFormat="1" applyFont="1" applyBorder="1" applyAlignment="1" applyProtection="1">
      <alignment horizontal="center" vertical="center"/>
      <protection hidden="1"/>
    </xf>
    <xf numFmtId="38" fontId="10" fillId="0" borderId="33" xfId="0" applyNumberFormat="1" applyFont="1" applyBorder="1" applyAlignment="1" applyProtection="1">
      <alignment horizontal="center" vertical="center"/>
      <protection hidden="1"/>
    </xf>
    <xf numFmtId="3" fontId="10" fillId="0" borderId="14" xfId="0" applyNumberFormat="1" applyFont="1" applyBorder="1" applyAlignment="1" applyProtection="1">
      <alignment horizontal="center" vertical="center"/>
      <protection hidden="1"/>
    </xf>
    <xf numFmtId="3" fontId="10" fillId="0" borderId="16" xfId="0" applyNumberFormat="1" applyFont="1" applyBorder="1" applyAlignment="1" applyProtection="1">
      <alignment horizontal="center" vertical="center"/>
      <protection hidden="1"/>
    </xf>
    <xf numFmtId="3" fontId="10" fillId="0" borderId="80" xfId="0" applyNumberFormat="1" applyFont="1" applyBorder="1" applyAlignment="1" applyProtection="1">
      <alignment horizontal="center" vertical="center"/>
      <protection hidden="1"/>
    </xf>
    <xf numFmtId="38" fontId="27" fillId="0" borderId="75" xfId="1" applyFont="1" applyFill="1" applyBorder="1" applyAlignment="1" applyProtection="1">
      <alignment horizontal="left" vertical="center"/>
    </xf>
    <xf numFmtId="38" fontId="27" fillId="0" borderId="76" xfId="1" applyFont="1" applyFill="1" applyBorder="1" applyAlignment="1" applyProtection="1">
      <alignment horizontal="left" vertical="center"/>
    </xf>
    <xf numFmtId="38" fontId="27" fillId="0" borderId="111" xfId="1" applyFont="1" applyFill="1" applyBorder="1" applyAlignment="1" applyProtection="1">
      <alignment horizontal="left" vertical="center"/>
    </xf>
    <xf numFmtId="38" fontId="27" fillId="0" borderId="78" xfId="1" applyFont="1" applyFill="1" applyBorder="1" applyAlignment="1" applyProtection="1">
      <alignment horizontal="left" vertical="center"/>
    </xf>
    <xf numFmtId="0" fontId="17" fillId="0" borderId="105" xfId="0" applyFont="1" applyBorder="1" applyAlignment="1">
      <alignment horizontal="center" vertical="center"/>
    </xf>
    <xf numFmtId="0" fontId="17" fillId="0" borderId="106" xfId="0" applyFont="1" applyBorder="1" applyAlignment="1">
      <alignment horizontal="center" vertical="center"/>
    </xf>
    <xf numFmtId="0" fontId="17" fillId="0" borderId="107" xfId="0" applyFont="1" applyBorder="1" applyAlignment="1">
      <alignment horizontal="center" vertical="center"/>
    </xf>
    <xf numFmtId="0" fontId="17" fillId="0" borderId="90" xfId="0" applyFont="1" applyBorder="1" applyAlignment="1">
      <alignment horizontal="center" vertical="center"/>
    </xf>
    <xf numFmtId="0" fontId="17" fillId="0" borderId="89" xfId="0"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0" fontId="17" fillId="0" borderId="112" xfId="0" applyFont="1" applyBorder="1" applyAlignment="1">
      <alignment horizontal="center" vertical="center"/>
    </xf>
    <xf numFmtId="0" fontId="17" fillId="0" borderId="114" xfId="0" applyFont="1" applyBorder="1" applyAlignment="1">
      <alignment horizontal="center" vertical="center"/>
    </xf>
    <xf numFmtId="0" fontId="22" fillId="0" borderId="89" xfId="0" applyFont="1" applyBorder="1" applyAlignment="1">
      <alignment horizontal="center" vertical="center" shrinkToFit="1"/>
    </xf>
    <xf numFmtId="0" fontId="22" fillId="0" borderId="114" xfId="0" applyFont="1" applyBorder="1" applyAlignment="1">
      <alignment horizontal="center" vertical="center" shrinkToFit="1"/>
    </xf>
    <xf numFmtId="38" fontId="17" fillId="0" borderId="31" xfId="1" applyFont="1" applyFill="1" applyBorder="1" applyAlignment="1" applyProtection="1">
      <alignment horizontal="right" vertical="center"/>
    </xf>
    <xf numFmtId="38" fontId="17" fillId="0" borderId="39" xfId="1" applyFont="1" applyFill="1" applyBorder="1" applyAlignment="1" applyProtection="1">
      <alignment horizontal="right" vertical="center"/>
    </xf>
    <xf numFmtId="38" fontId="17" fillId="0" borderId="38" xfId="1" applyFont="1" applyFill="1" applyBorder="1" applyAlignment="1" applyProtection="1">
      <alignment horizontal="right" vertical="center"/>
    </xf>
    <xf numFmtId="0" fontId="17" fillId="0" borderId="181" xfId="1" applyNumberFormat="1" applyFont="1" applyFill="1" applyBorder="1" applyAlignment="1" applyProtection="1">
      <alignment horizontal="center" vertical="center" shrinkToFit="1"/>
    </xf>
    <xf numFmtId="0" fontId="17" fillId="0" borderId="82" xfId="1" applyNumberFormat="1" applyFont="1" applyFill="1" applyBorder="1" applyAlignment="1" applyProtection="1">
      <alignment horizontal="center" vertical="center" shrinkToFit="1"/>
    </xf>
    <xf numFmtId="0" fontId="17" fillId="0" borderId="89" xfId="1" applyNumberFormat="1" applyFont="1" applyFill="1" applyBorder="1" applyAlignment="1" applyProtection="1">
      <alignment horizontal="center" vertical="center" shrinkToFit="1"/>
    </xf>
    <xf numFmtId="0" fontId="17" fillId="0" borderId="114" xfId="1" applyNumberFormat="1" applyFont="1" applyFill="1" applyBorder="1" applyAlignment="1" applyProtection="1">
      <alignment horizontal="center" vertical="center" shrinkToFit="1"/>
    </xf>
    <xf numFmtId="38" fontId="17" fillId="0" borderId="31" xfId="1" applyFont="1" applyFill="1" applyBorder="1" applyAlignment="1" applyProtection="1">
      <alignment horizontal="right" vertical="center"/>
      <protection hidden="1"/>
    </xf>
    <xf numFmtId="38" fontId="17" fillId="0" borderId="39" xfId="1" applyFont="1" applyFill="1" applyBorder="1" applyAlignment="1" applyProtection="1">
      <alignment horizontal="right" vertical="center"/>
      <protection hidden="1"/>
    </xf>
    <xf numFmtId="38" fontId="17" fillId="0" borderId="291" xfId="1" applyFont="1" applyFill="1" applyBorder="1" applyAlignment="1" applyProtection="1">
      <alignment horizontal="right" vertical="center"/>
    </xf>
    <xf numFmtId="38" fontId="17" fillId="0" borderId="290" xfId="1" applyFont="1" applyFill="1" applyBorder="1" applyAlignment="1" applyProtection="1">
      <alignment horizontal="right" vertical="center"/>
    </xf>
    <xf numFmtId="38" fontId="17" fillId="0" borderId="292" xfId="1" applyFont="1" applyFill="1" applyBorder="1" applyAlignment="1" applyProtection="1">
      <alignment horizontal="right" vertical="center"/>
    </xf>
    <xf numFmtId="38" fontId="17" fillId="0" borderId="291" xfId="1" applyFont="1" applyFill="1" applyBorder="1" applyAlignment="1" applyProtection="1">
      <alignment horizontal="right" vertical="center"/>
      <protection hidden="1"/>
    </xf>
    <xf numFmtId="38" fontId="17" fillId="0" borderId="290" xfId="1" applyFont="1" applyFill="1" applyBorder="1" applyAlignment="1" applyProtection="1">
      <alignment horizontal="right" vertical="center"/>
      <protection hidden="1"/>
    </xf>
    <xf numFmtId="38" fontId="17" fillId="0" borderId="175" xfId="1" applyFont="1" applyFill="1" applyBorder="1" applyAlignment="1" applyProtection="1">
      <alignment horizontal="center" vertical="center"/>
      <protection hidden="1"/>
    </xf>
    <xf numFmtId="38" fontId="17" fillId="0" borderId="39" xfId="1" applyFont="1" applyFill="1" applyBorder="1" applyAlignment="1" applyProtection="1">
      <alignment horizontal="center" vertical="center"/>
      <protection hidden="1"/>
    </xf>
    <xf numFmtId="38" fontId="17" fillId="0" borderId="38" xfId="1" applyFont="1" applyFill="1" applyBorder="1" applyAlignment="1" applyProtection="1">
      <alignment horizontal="center" vertical="center"/>
      <protection hidden="1"/>
    </xf>
    <xf numFmtId="0" fontId="0" fillId="0" borderId="343"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79"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0" fillId="0" borderId="47"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0" fillId="0" borderId="115"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23"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48" xfId="0" applyBorder="1" applyAlignment="1">
      <alignment horizontal="center" vertical="center"/>
    </xf>
    <xf numFmtId="0" fontId="0" fillId="0" borderId="47" xfId="0" applyBorder="1" applyAlignment="1">
      <alignment horizontal="center" vertical="center"/>
    </xf>
    <xf numFmtId="0" fontId="0" fillId="0" borderId="81" xfId="0" applyBorder="1" applyAlignment="1">
      <alignment horizontal="center" vertical="center"/>
    </xf>
    <xf numFmtId="0" fontId="0" fillId="0" borderId="271" xfId="0" applyBorder="1" applyAlignment="1">
      <alignment horizontal="center" vertical="center"/>
    </xf>
    <xf numFmtId="0" fontId="0" fillId="0" borderId="179" xfId="0" applyBorder="1" applyAlignment="1">
      <alignment horizontal="center" vertical="center"/>
    </xf>
    <xf numFmtId="0" fontId="0" fillId="0" borderId="180" xfId="0" applyBorder="1" applyAlignment="1">
      <alignment horizontal="center" vertical="center"/>
    </xf>
    <xf numFmtId="38" fontId="17" fillId="0" borderId="277" xfId="1" applyFont="1" applyFill="1" applyBorder="1" applyAlignment="1" applyProtection="1">
      <alignment horizontal="center" vertical="center" shrinkToFit="1"/>
      <protection hidden="1"/>
    </xf>
    <xf numFmtId="0" fontId="4" fillId="0" borderId="255" xfId="0" applyFont="1" applyBorder="1" applyAlignment="1" applyProtection="1">
      <alignment horizontal="center" vertical="center" wrapText="1" shrinkToFit="1"/>
      <protection hidden="1"/>
    </xf>
    <xf numFmtId="0" fontId="4" fillId="0" borderId="177" xfId="0" applyFont="1" applyBorder="1" applyAlignment="1" applyProtection="1">
      <alignment horizontal="center" vertical="center" shrinkToFit="1"/>
      <protection hidden="1"/>
    </xf>
    <xf numFmtId="0" fontId="4" fillId="0" borderId="225" xfId="0" applyFont="1" applyBorder="1" applyAlignment="1" applyProtection="1">
      <alignment horizontal="center" vertical="center" wrapText="1" shrinkToFit="1"/>
      <protection hidden="1"/>
    </xf>
    <xf numFmtId="38" fontId="52" fillId="0" borderId="261" xfId="0" applyNumberFormat="1" applyFont="1" applyBorder="1" applyAlignment="1" applyProtection="1">
      <alignment horizontal="right" vertical="center" shrinkToFit="1"/>
      <protection hidden="1"/>
    </xf>
    <xf numFmtId="0" fontId="53" fillId="0" borderId="261" xfId="0" applyFont="1" applyBorder="1" applyAlignment="1" applyProtection="1">
      <alignment horizontal="right" vertical="center" shrinkToFit="1"/>
      <protection hidden="1"/>
    </xf>
    <xf numFmtId="0" fontId="53" fillId="0" borderId="262" xfId="0" applyFont="1" applyBorder="1" applyAlignment="1" applyProtection="1">
      <alignment horizontal="right" vertical="center" shrinkToFit="1"/>
      <protection hidden="1"/>
    </xf>
    <xf numFmtId="38" fontId="17" fillId="0" borderId="111" xfId="1" applyFont="1" applyFill="1" applyBorder="1" applyAlignment="1" applyProtection="1">
      <alignment horizontal="center" vertical="center" shrinkToFit="1"/>
      <protection hidden="1"/>
    </xf>
    <xf numFmtId="38" fontId="17" fillId="0" borderId="64" xfId="1" applyFont="1" applyFill="1" applyBorder="1" applyAlignment="1" applyProtection="1">
      <alignment horizontal="center" vertical="center" shrinkToFit="1"/>
      <protection hidden="1"/>
    </xf>
    <xf numFmtId="38" fontId="17" fillId="0" borderId="65" xfId="1" applyFont="1" applyFill="1" applyBorder="1" applyAlignment="1" applyProtection="1">
      <alignment horizontal="center" vertical="center" shrinkToFit="1"/>
      <protection hidden="1"/>
    </xf>
    <xf numFmtId="38" fontId="17" fillId="0" borderId="278" xfId="1" applyFont="1" applyFill="1" applyBorder="1" applyAlignment="1" applyProtection="1">
      <alignment horizontal="center" vertical="center" shrinkToFit="1"/>
      <protection hidden="1"/>
    </xf>
    <xf numFmtId="38" fontId="27" fillId="0" borderId="75" xfId="1" applyFont="1" applyFill="1" applyBorder="1" applyAlignment="1" applyProtection="1">
      <alignment horizontal="right" vertical="center" shrinkToFit="1"/>
      <protection hidden="1"/>
    </xf>
    <xf numFmtId="38" fontId="27" fillId="0" borderId="76" xfId="1" applyFont="1" applyFill="1" applyBorder="1" applyAlignment="1" applyProtection="1">
      <alignment horizontal="right" vertical="center" shrinkToFit="1"/>
      <protection hidden="1"/>
    </xf>
    <xf numFmtId="38" fontId="27" fillId="0" borderId="111" xfId="1" applyFont="1" applyFill="1" applyBorder="1" applyAlignment="1" applyProtection="1">
      <alignment horizontal="right" vertical="center" shrinkToFit="1"/>
      <protection hidden="1"/>
    </xf>
    <xf numFmtId="38" fontId="17" fillId="0" borderId="343" xfId="1" applyFont="1" applyFill="1" applyBorder="1" applyAlignment="1" applyProtection="1">
      <alignment horizontal="center" vertical="center"/>
      <protection hidden="1"/>
    </xf>
    <xf numFmtId="38" fontId="17" fillId="0" borderId="18" xfId="1" applyFont="1" applyFill="1" applyBorder="1" applyAlignment="1" applyProtection="1">
      <alignment horizontal="center" vertical="center"/>
      <protection hidden="1"/>
    </xf>
    <xf numFmtId="38" fontId="17" fillId="0" borderId="20" xfId="1" applyFont="1" applyFill="1" applyBorder="1" applyAlignment="1" applyProtection="1">
      <alignment horizontal="center" vertical="center"/>
      <protection hidden="1"/>
    </xf>
    <xf numFmtId="38" fontId="17" fillId="0" borderId="179" xfId="1" applyFont="1" applyFill="1" applyBorder="1" applyAlignment="1" applyProtection="1">
      <alignment horizontal="center" vertical="center"/>
      <protection hidden="1"/>
    </xf>
    <xf numFmtId="38" fontId="17" fillId="0" borderId="0" xfId="1" applyFont="1" applyFill="1" applyBorder="1" applyAlignment="1" applyProtection="1">
      <alignment horizontal="center" vertical="center"/>
      <protection hidden="1"/>
    </xf>
    <xf numFmtId="38" fontId="17" fillId="0" borderId="24" xfId="1" applyFont="1" applyFill="1" applyBorder="1" applyAlignment="1" applyProtection="1">
      <alignment horizontal="center" vertical="center"/>
      <protection hidden="1"/>
    </xf>
    <xf numFmtId="38" fontId="17" fillId="0" borderId="180" xfId="1" applyFont="1" applyFill="1" applyBorder="1" applyAlignment="1" applyProtection="1">
      <alignment horizontal="center" vertical="center"/>
      <protection hidden="1"/>
    </xf>
    <xf numFmtId="38" fontId="17" fillId="0" borderId="47" xfId="1" applyFont="1" applyFill="1" applyBorder="1" applyAlignment="1" applyProtection="1">
      <alignment horizontal="center" vertical="center"/>
      <protection hidden="1"/>
    </xf>
    <xf numFmtId="38" fontId="17" fillId="0" borderId="81" xfId="1" applyFont="1" applyFill="1" applyBorder="1" applyAlignment="1" applyProtection="1">
      <alignment horizontal="center" vertical="center"/>
      <protection hidden="1"/>
    </xf>
    <xf numFmtId="38" fontId="17" fillId="0" borderId="174" xfId="1" applyFont="1" applyFill="1" applyBorder="1" applyAlignment="1" applyProtection="1">
      <alignment horizontal="center" vertical="center" shrinkToFit="1"/>
      <protection hidden="1"/>
    </xf>
    <xf numFmtId="38" fontId="17" fillId="0" borderId="176" xfId="1" applyFont="1" applyFill="1" applyBorder="1" applyAlignment="1" applyProtection="1">
      <alignment horizontal="center" vertical="center" shrinkToFit="1"/>
      <protection hidden="1"/>
    </xf>
    <xf numFmtId="38" fontId="17" fillId="0" borderId="91" xfId="1" applyFont="1" applyFill="1" applyBorder="1" applyAlignment="1" applyProtection="1">
      <alignment horizontal="center" vertical="center" shrinkToFit="1"/>
      <protection hidden="1"/>
    </xf>
    <xf numFmtId="38" fontId="19" fillId="0" borderId="128" xfId="0" applyNumberFormat="1" applyFont="1" applyBorder="1" applyAlignment="1" applyProtection="1">
      <alignment horizontal="right" vertical="center" shrinkToFit="1"/>
      <protection hidden="1"/>
    </xf>
    <xf numFmtId="0" fontId="19" fillId="0" borderId="125" xfId="0" applyFont="1" applyBorder="1" applyAlignment="1" applyProtection="1">
      <alignment horizontal="right" vertical="center" shrinkToFit="1"/>
      <protection hidden="1"/>
    </xf>
    <xf numFmtId="38" fontId="19" fillId="0" borderId="125" xfId="0" applyNumberFormat="1" applyFont="1" applyBorder="1" applyAlignment="1" applyProtection="1">
      <alignment horizontal="right" vertical="center"/>
      <protection hidden="1"/>
    </xf>
    <xf numFmtId="0" fontId="19" fillId="0" borderId="125" xfId="0" applyFont="1" applyBorder="1" applyAlignment="1" applyProtection="1">
      <alignment horizontal="right" vertical="center"/>
      <protection hidden="1"/>
    </xf>
    <xf numFmtId="0" fontId="19" fillId="0" borderId="102" xfId="0" applyFont="1" applyBorder="1" applyAlignment="1" applyProtection="1">
      <alignment horizontal="right" vertical="center"/>
      <protection hidden="1"/>
    </xf>
    <xf numFmtId="0" fontId="17" fillId="0" borderId="39" xfId="0" applyFont="1" applyBorder="1" applyAlignment="1">
      <alignment horizontal="right" vertical="center"/>
    </xf>
    <xf numFmtId="0" fontId="17" fillId="0" borderId="38" xfId="0" applyFont="1" applyBorder="1" applyAlignment="1">
      <alignment horizontal="right" vertical="center"/>
    </xf>
    <xf numFmtId="38" fontId="17" fillId="0" borderId="138" xfId="1" applyFont="1" applyFill="1" applyBorder="1" applyAlignment="1" applyProtection="1">
      <alignment horizontal="center" vertical="center" shrinkToFit="1"/>
      <protection hidden="1"/>
    </xf>
    <xf numFmtId="0" fontId="0" fillId="0" borderId="130" xfId="0" applyBorder="1" applyAlignment="1">
      <alignment horizontal="center" vertical="center" shrinkToFit="1"/>
    </xf>
    <xf numFmtId="0" fontId="0" fillId="0" borderId="88" xfId="0" applyBorder="1" applyAlignment="1">
      <alignment horizontal="center" vertical="center" shrinkToFit="1"/>
    </xf>
    <xf numFmtId="38" fontId="22" fillId="0" borderId="280" xfId="1" applyFont="1" applyFill="1" applyBorder="1" applyAlignment="1" applyProtection="1">
      <alignment horizontal="center" vertical="center" shrinkToFit="1"/>
      <protection hidden="1"/>
    </xf>
    <xf numFmtId="38" fontId="22" fillId="0" borderId="281" xfId="1" applyFont="1" applyFill="1" applyBorder="1" applyAlignment="1" applyProtection="1">
      <alignment horizontal="center" vertical="center" shrinkToFit="1"/>
      <protection hidden="1"/>
    </xf>
    <xf numFmtId="38" fontId="22" fillId="0" borderId="282" xfId="1" applyFont="1" applyFill="1" applyBorder="1" applyAlignment="1" applyProtection="1">
      <alignment horizontal="center" vertical="center" shrinkToFit="1"/>
      <protection hidden="1"/>
    </xf>
    <xf numFmtId="38" fontId="17" fillId="0" borderId="290" xfId="1" applyFont="1" applyFill="1" applyBorder="1" applyAlignment="1" applyProtection="1">
      <alignment horizontal="center" vertical="center" shrinkToFit="1"/>
      <protection hidden="1"/>
    </xf>
    <xf numFmtId="38" fontId="17" fillId="0" borderId="363" xfId="1" applyFont="1" applyFill="1" applyBorder="1" applyAlignment="1" applyProtection="1">
      <alignment horizontal="center" vertical="center" shrinkToFit="1"/>
      <protection hidden="1"/>
    </xf>
    <xf numFmtId="38" fontId="17" fillId="0" borderId="172" xfId="1" applyFont="1" applyFill="1" applyBorder="1" applyAlignment="1" applyProtection="1">
      <alignment horizontal="center" vertical="center" shrinkToFit="1"/>
      <protection hidden="1"/>
    </xf>
    <xf numFmtId="38" fontId="17" fillId="0" borderId="109" xfId="1" applyFont="1" applyFill="1" applyBorder="1" applyAlignment="1" applyProtection="1">
      <alignment horizontal="center" vertical="center" shrinkToFit="1"/>
      <protection hidden="1"/>
    </xf>
    <xf numFmtId="38" fontId="34" fillId="0" borderId="120" xfId="1" applyFont="1" applyFill="1" applyBorder="1" applyAlignment="1" applyProtection="1">
      <alignment horizontal="right" vertical="center" shrinkToFit="1"/>
      <protection locked="0"/>
    </xf>
    <xf numFmtId="38" fontId="34" fillId="0" borderId="113" xfId="1" applyFont="1" applyFill="1" applyBorder="1" applyAlignment="1" applyProtection="1">
      <alignment horizontal="right" vertical="center" shrinkToFit="1"/>
      <protection locked="0"/>
    </xf>
    <xf numFmtId="38" fontId="34" fillId="0" borderId="214" xfId="1" applyFont="1" applyFill="1" applyBorder="1" applyAlignment="1" applyProtection="1">
      <alignment horizontal="right" vertical="center" shrinkToFit="1"/>
      <protection locked="0"/>
    </xf>
    <xf numFmtId="38" fontId="25" fillId="0" borderId="286" xfId="1" applyFont="1" applyFill="1" applyBorder="1" applyAlignment="1" applyProtection="1">
      <alignment horizontal="right" vertical="center" shrinkToFit="1"/>
      <protection hidden="1"/>
    </xf>
    <xf numFmtId="38" fontId="17" fillId="0" borderId="344" xfId="1" applyFont="1" applyFill="1" applyBorder="1" applyAlignment="1" applyProtection="1">
      <alignment horizontal="center" vertical="center"/>
      <protection hidden="1"/>
    </xf>
    <xf numFmtId="38" fontId="17" fillId="0" borderId="3" xfId="1" applyFont="1" applyFill="1" applyBorder="1" applyAlignment="1" applyProtection="1">
      <alignment horizontal="center" vertical="center"/>
      <protection hidden="1"/>
    </xf>
    <xf numFmtId="38" fontId="17" fillId="0" borderId="26" xfId="1" applyFont="1" applyFill="1" applyBorder="1" applyAlignment="1" applyProtection="1">
      <alignment horizontal="center" vertical="center"/>
      <protection hidden="1"/>
    </xf>
    <xf numFmtId="38" fontId="34" fillId="0" borderId="176" xfId="1" applyFont="1" applyFill="1" applyBorder="1" applyAlignment="1" applyProtection="1">
      <alignment horizontal="right" vertical="center"/>
      <protection locked="0"/>
    </xf>
    <xf numFmtId="38" fontId="34" fillId="0" borderId="191" xfId="1" applyFont="1" applyFill="1" applyBorder="1" applyAlignment="1" applyProtection="1">
      <alignment horizontal="right" vertical="center"/>
      <protection locked="0"/>
    </xf>
    <xf numFmtId="38" fontId="27" fillId="0" borderId="75" xfId="1" applyFont="1" applyFill="1" applyBorder="1" applyAlignment="1" applyProtection="1">
      <alignment horizontal="right" vertical="center"/>
      <protection hidden="1"/>
    </xf>
    <xf numFmtId="38" fontId="27" fillId="0" borderId="76" xfId="1" applyFont="1" applyFill="1" applyBorder="1" applyAlignment="1" applyProtection="1">
      <alignment horizontal="right" vertical="center"/>
      <protection hidden="1"/>
    </xf>
    <xf numFmtId="38" fontId="27" fillId="0" borderId="78" xfId="1" applyFont="1" applyFill="1" applyBorder="1" applyAlignment="1" applyProtection="1">
      <alignment horizontal="right" vertical="center"/>
      <protection hidden="1"/>
    </xf>
    <xf numFmtId="176" fontId="17" fillId="0" borderId="234" xfId="0" applyNumberFormat="1" applyFont="1" applyBorder="1" applyAlignment="1" applyProtection="1">
      <alignment horizontal="right" vertical="center"/>
      <protection hidden="1"/>
    </xf>
    <xf numFmtId="0" fontId="17" fillId="0" borderId="125" xfId="0" applyFont="1" applyBorder="1" applyAlignment="1" applyProtection="1">
      <alignment horizontal="right" vertical="center"/>
      <protection hidden="1"/>
    </xf>
    <xf numFmtId="0" fontId="15" fillId="0" borderId="130" xfId="0" applyFont="1" applyBorder="1" applyAlignment="1" applyProtection="1">
      <alignment horizontal="center" vertical="center"/>
      <protection hidden="1"/>
    </xf>
    <xf numFmtId="0" fontId="15" fillId="0" borderId="88" xfId="0" applyFont="1" applyBorder="1" applyAlignment="1" applyProtection="1">
      <alignment horizontal="center" vertical="center"/>
      <protection hidden="1"/>
    </xf>
    <xf numFmtId="0" fontId="4" fillId="0" borderId="91" xfId="0" applyFont="1" applyBorder="1" applyAlignment="1" applyProtection="1">
      <alignment horizontal="center" vertical="center" shrinkToFit="1"/>
      <protection hidden="1"/>
    </xf>
    <xf numFmtId="38" fontId="16" fillId="7" borderId="293" xfId="1" applyFont="1" applyFill="1" applyBorder="1" applyAlignment="1" applyProtection="1">
      <alignment horizontal="center" vertical="center" shrinkToFit="1"/>
      <protection hidden="1"/>
    </xf>
    <xf numFmtId="38" fontId="16" fillId="7" borderId="201" xfId="1" applyFont="1" applyFill="1" applyBorder="1" applyAlignment="1" applyProtection="1">
      <alignment horizontal="center" vertical="center" shrinkToFit="1"/>
      <protection hidden="1"/>
    </xf>
    <xf numFmtId="38" fontId="16" fillId="7" borderId="123" xfId="1" applyFont="1" applyFill="1" applyBorder="1" applyAlignment="1" applyProtection="1">
      <alignment horizontal="center" vertical="center" shrinkToFit="1"/>
      <protection hidden="1"/>
    </xf>
    <xf numFmtId="0" fontId="17" fillId="0" borderId="31" xfId="0" applyFont="1" applyBorder="1" applyAlignment="1" applyProtection="1">
      <alignment horizontal="right" vertical="center"/>
      <protection hidden="1"/>
    </xf>
    <xf numFmtId="0" fontId="17" fillId="0" borderId="39" xfId="0" applyFont="1" applyBorder="1" applyAlignment="1" applyProtection="1">
      <alignment horizontal="right" vertical="center"/>
      <protection hidden="1"/>
    </xf>
    <xf numFmtId="38" fontId="34" fillId="0" borderId="176" xfId="1" applyFont="1" applyFill="1" applyBorder="1" applyAlignment="1" applyProtection="1">
      <alignment horizontal="right" vertical="center"/>
      <protection locked="0" hidden="1"/>
    </xf>
    <xf numFmtId="38" fontId="34" fillId="0" borderId="191" xfId="1" applyFont="1" applyFill="1" applyBorder="1" applyAlignment="1" applyProtection="1">
      <alignment horizontal="right" vertical="center"/>
      <protection locked="0" hidden="1"/>
    </xf>
    <xf numFmtId="38" fontId="34" fillId="0" borderId="130" xfId="1" applyFont="1" applyFill="1" applyBorder="1" applyAlignment="1" applyProtection="1">
      <alignment horizontal="right" vertical="center"/>
      <protection locked="0" hidden="1"/>
    </xf>
    <xf numFmtId="38" fontId="34" fillId="0" borderId="131" xfId="1" applyFont="1" applyFill="1" applyBorder="1" applyAlignment="1" applyProtection="1">
      <alignment horizontal="right" vertical="center"/>
      <protection locked="0" hidden="1"/>
    </xf>
    <xf numFmtId="49" fontId="17" fillId="0" borderId="112" xfId="0" applyNumberFormat="1" applyFont="1" applyBorder="1" applyAlignment="1">
      <alignment horizontal="center" vertical="center"/>
    </xf>
    <xf numFmtId="49" fontId="17" fillId="0" borderId="113" xfId="0" applyNumberFormat="1" applyFont="1" applyBorder="1" applyAlignment="1">
      <alignment horizontal="center" vertical="center"/>
    </xf>
    <xf numFmtId="49" fontId="17" fillId="0" borderId="114" xfId="0" applyNumberFormat="1" applyFont="1" applyBorder="1" applyAlignment="1">
      <alignment horizontal="center" vertical="center"/>
    </xf>
    <xf numFmtId="0" fontId="22" fillId="0" borderId="255" xfId="0" applyFont="1" applyBorder="1" applyAlignment="1">
      <alignment horizontal="center" vertical="center" shrinkToFit="1"/>
    </xf>
    <xf numFmtId="0" fontId="22" fillId="0" borderId="177" xfId="0" applyFont="1" applyBorder="1" applyAlignment="1">
      <alignment horizontal="center" vertical="center" shrinkToFit="1"/>
    </xf>
    <xf numFmtId="0" fontId="22" fillId="0" borderId="178" xfId="0" applyFont="1" applyBorder="1" applyAlignment="1">
      <alignment horizontal="center" vertical="center" shrinkToFit="1"/>
    </xf>
    <xf numFmtId="176" fontId="22" fillId="0" borderId="218" xfId="4" applyNumberFormat="1" applyFont="1" applyFill="1" applyBorder="1" applyAlignment="1" applyProtection="1">
      <alignment horizontal="right" vertical="center" shrinkToFit="1"/>
      <protection hidden="1"/>
    </xf>
    <xf numFmtId="176" fontId="22" fillId="0" borderId="176" xfId="4" applyNumberFormat="1" applyFont="1" applyFill="1" applyBorder="1" applyAlignment="1" applyProtection="1">
      <alignment horizontal="right" vertical="center" shrinkToFit="1"/>
      <protection hidden="1"/>
    </xf>
    <xf numFmtId="38" fontId="17" fillId="0" borderId="218" xfId="1" applyFont="1" applyFill="1" applyBorder="1" applyAlignment="1" applyProtection="1">
      <alignment horizontal="right" vertical="center" shrinkToFit="1"/>
      <protection hidden="1"/>
    </xf>
    <xf numFmtId="38" fontId="17" fillId="0" borderId="176" xfId="1" applyFont="1" applyFill="1" applyBorder="1" applyAlignment="1" applyProtection="1">
      <alignment horizontal="right" vertical="center" shrinkToFit="1"/>
      <protection hidden="1"/>
    </xf>
    <xf numFmtId="0" fontId="0" fillId="0" borderId="194" xfId="0" applyBorder="1" applyAlignment="1" applyProtection="1">
      <alignment horizontal="center" vertical="center" textRotation="255" shrinkToFit="1"/>
      <protection hidden="1"/>
    </xf>
    <xf numFmtId="0" fontId="0" fillId="0" borderId="193" xfId="0" applyBorder="1" applyAlignment="1" applyProtection="1">
      <alignment horizontal="center" vertical="center" textRotation="255" shrinkToFit="1"/>
      <protection hidden="1"/>
    </xf>
    <xf numFmtId="38" fontId="17" fillId="0" borderId="158" xfId="1" applyFont="1" applyFill="1" applyBorder="1" applyAlignment="1" applyProtection="1">
      <alignment horizontal="center" vertical="center" shrinkToFit="1"/>
      <protection hidden="1"/>
    </xf>
    <xf numFmtId="38" fontId="17" fillId="0" borderId="18" xfId="1" applyFont="1" applyFill="1" applyBorder="1" applyAlignment="1" applyProtection="1">
      <alignment horizontal="center" vertical="center" shrinkToFit="1"/>
      <protection hidden="1"/>
    </xf>
    <xf numFmtId="38" fontId="17" fillId="0" borderId="20" xfId="1" applyFont="1" applyFill="1" applyBorder="1" applyAlignment="1" applyProtection="1">
      <alignment horizontal="center" vertical="center" shrinkToFit="1"/>
      <protection hidden="1"/>
    </xf>
    <xf numFmtId="38" fontId="17" fillId="0" borderId="45" xfId="1" applyFont="1" applyFill="1" applyBorder="1" applyAlignment="1" applyProtection="1">
      <alignment horizontal="center" vertical="center" shrinkToFit="1"/>
      <protection hidden="1"/>
    </xf>
    <xf numFmtId="38" fontId="17" fillId="0" borderId="0" xfId="1" applyFont="1" applyFill="1" applyBorder="1" applyAlignment="1" applyProtection="1">
      <alignment horizontal="center" vertical="center" shrinkToFit="1"/>
      <protection hidden="1"/>
    </xf>
    <xf numFmtId="38" fontId="17" fillId="0" borderId="24" xfId="1" applyFont="1" applyFill="1" applyBorder="1" applyAlignment="1" applyProtection="1">
      <alignment horizontal="center" vertical="center" shrinkToFit="1"/>
      <protection hidden="1"/>
    </xf>
    <xf numFmtId="38" fontId="17" fillId="0" borderId="153" xfId="1" applyFont="1" applyFill="1" applyBorder="1" applyAlignment="1" applyProtection="1">
      <alignment horizontal="center" vertical="center" shrinkToFit="1"/>
      <protection hidden="1"/>
    </xf>
    <xf numFmtId="38" fontId="17" fillId="0" borderId="47" xfId="1" applyFont="1" applyFill="1" applyBorder="1" applyAlignment="1" applyProtection="1">
      <alignment horizontal="center" vertical="center" shrinkToFit="1"/>
      <protection hidden="1"/>
    </xf>
    <xf numFmtId="38" fontId="17" fillId="0" borderId="81" xfId="1" applyFont="1" applyFill="1" applyBorder="1" applyAlignment="1" applyProtection="1">
      <alignment horizontal="center" vertical="center" shrinkToFit="1"/>
      <protection hidden="1"/>
    </xf>
    <xf numFmtId="0" fontId="0" fillId="0" borderId="219" xfId="0" applyBorder="1" applyAlignment="1">
      <alignment horizontal="center" vertical="center" shrinkToFit="1"/>
    </xf>
    <xf numFmtId="38" fontId="19" fillId="0" borderId="125" xfId="0" applyNumberFormat="1" applyFont="1" applyBorder="1" applyAlignment="1" applyProtection="1">
      <alignment horizontal="right" vertical="center" shrinkToFit="1"/>
      <protection hidden="1"/>
    </xf>
    <xf numFmtId="0" fontId="19" fillId="0" borderId="102" xfId="0" applyFont="1" applyBorder="1" applyAlignment="1" applyProtection="1">
      <alignment horizontal="right" vertical="center" shrinkToFit="1"/>
      <protection hidden="1"/>
    </xf>
    <xf numFmtId="38" fontId="34" fillId="0" borderId="88" xfId="1" applyFont="1" applyFill="1" applyBorder="1" applyAlignment="1" applyProtection="1">
      <alignment horizontal="right" vertical="center" shrinkToFit="1"/>
      <protection locked="0"/>
    </xf>
    <xf numFmtId="38" fontId="34" fillId="0" borderId="82" xfId="1" applyFont="1" applyFill="1" applyBorder="1" applyAlignment="1" applyProtection="1">
      <alignment horizontal="right" vertical="center" shrinkToFit="1"/>
      <protection locked="0"/>
    </xf>
    <xf numFmtId="38" fontId="34" fillId="0" borderId="206" xfId="1" applyFont="1" applyFill="1" applyBorder="1" applyAlignment="1" applyProtection="1">
      <alignment horizontal="right" vertical="center" shrinkToFit="1"/>
      <protection locked="0"/>
    </xf>
    <xf numFmtId="0" fontId="17" fillId="0" borderId="31" xfId="0" applyFont="1" applyBorder="1" applyAlignment="1">
      <alignment horizontal="right" vertical="center"/>
    </xf>
    <xf numFmtId="0" fontId="15" fillId="0" borderId="183" xfId="0" applyFont="1" applyBorder="1" applyAlignment="1" applyProtection="1">
      <alignment horizontal="center" vertical="center"/>
      <protection hidden="1"/>
    </xf>
    <xf numFmtId="0" fontId="15" fillId="0" borderId="113" xfId="0" applyFont="1" applyBorder="1" applyAlignment="1" applyProtection="1">
      <alignment horizontal="center" vertical="center"/>
      <protection hidden="1"/>
    </xf>
    <xf numFmtId="0" fontId="15" fillId="0" borderId="119" xfId="0" applyFont="1" applyBorder="1" applyAlignment="1" applyProtection="1">
      <alignment horizontal="center" vertical="center"/>
      <protection hidden="1"/>
    </xf>
    <xf numFmtId="0" fontId="15" fillId="0" borderId="118" xfId="0" applyFont="1" applyBorder="1" applyAlignment="1" applyProtection="1">
      <alignment horizontal="center" vertical="center"/>
      <protection hidden="1"/>
    </xf>
    <xf numFmtId="0" fontId="0" fillId="0" borderId="182"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38" fontId="19" fillId="0" borderId="39" xfId="1" applyFont="1" applyFill="1" applyBorder="1" applyAlignment="1" applyProtection="1">
      <alignment horizontal="right" vertical="center"/>
      <protection hidden="1"/>
    </xf>
    <xf numFmtId="38" fontId="19" fillId="0" borderId="38" xfId="1" applyFont="1" applyFill="1" applyBorder="1" applyAlignment="1" applyProtection="1">
      <alignment horizontal="right" vertical="center"/>
      <protection hidden="1"/>
    </xf>
    <xf numFmtId="38" fontId="15" fillId="0" borderId="16" xfId="1" applyFont="1" applyFill="1" applyBorder="1" applyAlignment="1" applyProtection="1">
      <alignment horizontal="center" vertical="center" shrinkToFit="1"/>
      <protection hidden="1"/>
    </xf>
    <xf numFmtId="38" fontId="19" fillId="0" borderId="165" xfId="1" applyFont="1" applyFill="1" applyBorder="1" applyAlignment="1" applyProtection="1">
      <alignment vertical="center" shrinkToFit="1"/>
      <protection hidden="1"/>
    </xf>
    <xf numFmtId="38" fontId="19" fillId="0" borderId="39" xfId="1" applyFont="1" applyFill="1" applyBorder="1" applyAlignment="1" applyProtection="1">
      <alignment vertical="center" shrinkToFit="1"/>
      <protection hidden="1"/>
    </xf>
    <xf numFmtId="38" fontId="17" fillId="0" borderId="15" xfId="1" applyFont="1" applyFill="1" applyBorder="1" applyAlignment="1" applyProtection="1">
      <alignment horizontal="center" vertical="center" shrinkToFit="1"/>
      <protection hidden="1"/>
    </xf>
    <xf numFmtId="38" fontId="17" fillId="0" borderId="72" xfId="1" applyFont="1" applyFill="1" applyBorder="1" applyAlignment="1" applyProtection="1">
      <alignment horizontal="center" vertical="center" shrinkToFit="1"/>
      <protection hidden="1"/>
    </xf>
    <xf numFmtId="38" fontId="15" fillId="0" borderId="346" xfId="1" applyFont="1" applyFill="1" applyBorder="1" applyAlignment="1" applyProtection="1">
      <alignment horizontal="center" vertical="center" shrinkToFit="1"/>
      <protection hidden="1"/>
    </xf>
    <xf numFmtId="38" fontId="15" fillId="0" borderId="15" xfId="1" applyFont="1" applyFill="1" applyBorder="1" applyAlignment="1" applyProtection="1">
      <alignment horizontal="center" vertical="center" shrinkToFit="1"/>
      <protection hidden="1"/>
    </xf>
    <xf numFmtId="38" fontId="15" fillId="0" borderId="14" xfId="1" applyFont="1" applyFill="1" applyBorder="1" applyAlignment="1" applyProtection="1">
      <alignment horizontal="center" vertical="center" shrinkToFit="1"/>
      <protection hidden="1"/>
    </xf>
    <xf numFmtId="38" fontId="14" fillId="0" borderId="213" xfId="1" applyFont="1" applyFill="1" applyBorder="1" applyAlignment="1" applyProtection="1">
      <alignment horizontal="right" vertical="center"/>
      <protection hidden="1"/>
    </xf>
    <xf numFmtId="38" fontId="14" fillId="0" borderId="113" xfId="1" applyFont="1" applyFill="1" applyBorder="1" applyAlignment="1" applyProtection="1">
      <alignment horizontal="right" vertical="center"/>
      <protection hidden="1"/>
    </xf>
    <xf numFmtId="38" fontId="14" fillId="0" borderId="142" xfId="1" applyFont="1" applyFill="1" applyBorder="1" applyAlignment="1" applyProtection="1">
      <alignment horizontal="right" vertical="center"/>
      <protection hidden="1"/>
    </xf>
    <xf numFmtId="38" fontId="27" fillId="0" borderId="75" xfId="1" applyFont="1" applyFill="1" applyBorder="1" applyAlignment="1" applyProtection="1">
      <alignment horizontal="right" vertical="center" shrinkToFit="1"/>
    </xf>
    <xf numFmtId="38" fontId="27" fillId="0" borderId="76" xfId="1" applyFont="1" applyFill="1" applyBorder="1" applyAlignment="1" applyProtection="1">
      <alignment horizontal="right" vertical="center" shrinkToFit="1"/>
    </xf>
    <xf numFmtId="38" fontId="27" fillId="0" borderId="111" xfId="1" applyFont="1" applyFill="1" applyBorder="1" applyAlignment="1" applyProtection="1">
      <alignment horizontal="right" vertical="center" shrinkToFit="1"/>
    </xf>
    <xf numFmtId="38" fontId="19" fillId="0" borderId="281" xfId="1" applyFont="1" applyFill="1" applyBorder="1" applyAlignment="1" applyProtection="1">
      <alignment horizontal="right" vertical="center" shrinkToFit="1"/>
    </xf>
    <xf numFmtId="38" fontId="19" fillId="0" borderId="282" xfId="1" applyFont="1" applyFill="1" applyBorder="1" applyAlignment="1" applyProtection="1">
      <alignment horizontal="right" vertical="center" shrinkToFit="1"/>
    </xf>
    <xf numFmtId="38" fontId="17" fillId="0" borderId="291" xfId="1" applyFont="1" applyFill="1" applyBorder="1" applyAlignment="1" applyProtection="1">
      <alignment horizontal="left" vertical="center"/>
      <protection hidden="1"/>
    </xf>
    <xf numFmtId="38" fontId="17" fillId="0" borderId="290" xfId="1" applyFont="1" applyFill="1" applyBorder="1" applyAlignment="1" applyProtection="1">
      <alignment horizontal="left" vertical="center"/>
      <protection hidden="1"/>
    </xf>
    <xf numFmtId="38" fontId="14" fillId="0" borderId="291" xfId="1" applyFont="1" applyFill="1" applyBorder="1" applyAlignment="1" applyProtection="1">
      <alignment horizontal="center" vertical="center"/>
    </xf>
    <xf numFmtId="38" fontId="14" fillId="0" borderId="290" xfId="1" applyFont="1" applyFill="1" applyBorder="1" applyAlignment="1" applyProtection="1">
      <alignment horizontal="center" vertical="center"/>
    </xf>
    <xf numFmtId="38" fontId="14" fillId="0" borderId="292" xfId="1" applyFont="1" applyFill="1" applyBorder="1" applyAlignment="1" applyProtection="1">
      <alignment horizontal="center" vertical="center"/>
    </xf>
    <xf numFmtId="38" fontId="19" fillId="0" borderId="284" xfId="1" applyFont="1" applyFill="1" applyBorder="1" applyAlignment="1" applyProtection="1">
      <alignment horizontal="right" vertical="center" shrinkToFit="1"/>
    </xf>
    <xf numFmtId="38" fontId="19" fillId="0" borderId="64" xfId="1" applyFont="1" applyFill="1" applyBorder="1" applyAlignment="1" applyProtection="1">
      <alignment horizontal="right" vertical="center" shrinkToFit="1"/>
    </xf>
    <xf numFmtId="38" fontId="19" fillId="0" borderId="278" xfId="1" applyFont="1" applyFill="1" applyBorder="1" applyAlignment="1" applyProtection="1">
      <alignment horizontal="right" vertical="center" shrinkToFit="1"/>
    </xf>
    <xf numFmtId="38" fontId="17" fillId="0" borderId="111" xfId="1" applyFont="1" applyFill="1" applyBorder="1" applyAlignment="1" applyProtection="1">
      <alignment horizontal="right" vertical="center" shrinkToFit="1"/>
    </xf>
    <xf numFmtId="38" fontId="17" fillId="0" borderId="64" xfId="1" applyFont="1" applyFill="1" applyBorder="1" applyAlignment="1" applyProtection="1">
      <alignment horizontal="right" vertical="center" shrinkToFit="1"/>
    </xf>
    <xf numFmtId="38" fontId="17" fillId="0" borderId="285" xfId="1" applyFont="1" applyFill="1" applyBorder="1" applyAlignment="1" applyProtection="1">
      <alignment horizontal="right" vertical="center" shrinkToFit="1"/>
    </xf>
    <xf numFmtId="38" fontId="19" fillId="0" borderId="111" xfId="1" applyFont="1" applyFill="1" applyBorder="1" applyAlignment="1" applyProtection="1">
      <alignment horizontal="right" vertical="center" shrinkToFit="1"/>
    </xf>
    <xf numFmtId="38" fontId="19" fillId="0" borderId="285" xfId="1" applyFont="1" applyFill="1" applyBorder="1" applyAlignment="1" applyProtection="1">
      <alignment horizontal="right" vertical="center" shrinkToFit="1"/>
    </xf>
    <xf numFmtId="38" fontId="19" fillId="0" borderId="65" xfId="1" applyFont="1" applyFill="1" applyBorder="1" applyAlignment="1" applyProtection="1">
      <alignment horizontal="right" vertical="center" shrinkToFit="1"/>
    </xf>
    <xf numFmtId="0" fontId="14" fillId="0" borderId="105" xfId="0" applyFont="1" applyBorder="1" applyAlignment="1">
      <alignment horizontal="center" vertical="center"/>
    </xf>
    <xf numFmtId="0" fontId="14" fillId="0" borderId="106" xfId="0" applyFont="1" applyBorder="1" applyAlignment="1">
      <alignment horizontal="center" vertical="center"/>
    </xf>
    <xf numFmtId="0" fontId="14" fillId="0" borderId="107" xfId="0" applyFont="1" applyBorder="1" applyAlignment="1">
      <alignment horizontal="center" vertical="center"/>
    </xf>
    <xf numFmtId="0" fontId="14" fillId="0" borderId="90" xfId="0" applyFont="1" applyBorder="1" applyAlignment="1">
      <alignment horizontal="center" vertical="center"/>
    </xf>
    <xf numFmtId="0" fontId="14" fillId="0" borderId="82" xfId="0" applyFont="1" applyBorder="1" applyAlignment="1">
      <alignment horizontal="center" vertical="center"/>
    </xf>
    <xf numFmtId="0" fontId="14" fillId="0" borderId="89" xfId="0" applyFont="1" applyBorder="1" applyAlignment="1">
      <alignment horizontal="center" vertical="center"/>
    </xf>
    <xf numFmtId="0" fontId="14" fillId="0" borderId="112" xfId="0" applyFont="1" applyBorder="1" applyAlignment="1">
      <alignment horizontal="center" vertical="center"/>
    </xf>
    <xf numFmtId="0" fontId="14" fillId="0" borderId="113" xfId="0" applyFont="1" applyBorder="1" applyAlignment="1">
      <alignment horizontal="center" vertical="center"/>
    </xf>
    <xf numFmtId="0" fontId="14" fillId="0" borderId="114" xfId="0" applyFont="1" applyBorder="1" applyAlignment="1">
      <alignment horizontal="center" vertical="center"/>
    </xf>
    <xf numFmtId="38" fontId="54" fillId="0" borderId="261" xfId="0" applyNumberFormat="1" applyFont="1" applyBorder="1" applyAlignment="1" applyProtection="1">
      <alignment horizontal="center" vertical="center" shrinkToFit="1"/>
      <protection hidden="1"/>
    </xf>
    <xf numFmtId="0" fontId="0" fillId="0" borderId="261" xfId="0" applyBorder="1" applyAlignment="1" applyProtection="1">
      <alignment horizontal="center" vertical="center" shrinkToFit="1"/>
      <protection hidden="1"/>
    </xf>
    <xf numFmtId="38" fontId="14" fillId="0" borderId="31" xfId="1" applyFont="1" applyFill="1" applyBorder="1" applyAlignment="1" applyProtection="1">
      <alignment horizontal="center" vertical="center"/>
      <protection hidden="1"/>
    </xf>
    <xf numFmtId="38" fontId="14" fillId="0" borderId="39" xfId="1" applyFont="1" applyFill="1" applyBorder="1" applyAlignment="1" applyProtection="1">
      <alignment horizontal="center" vertical="center"/>
      <protection hidden="1"/>
    </xf>
    <xf numFmtId="38" fontId="14" fillId="0" borderId="38" xfId="1" applyFont="1" applyFill="1" applyBorder="1" applyAlignment="1" applyProtection="1">
      <alignment horizontal="center" vertical="center"/>
      <protection hidden="1"/>
    </xf>
    <xf numFmtId="0" fontId="0" fillId="0" borderId="182"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0" fillId="0" borderId="181" xfId="0" applyBorder="1" applyAlignment="1">
      <alignment horizontal="center" vertical="center"/>
    </xf>
    <xf numFmtId="0" fontId="0" fillId="0" borderId="82" xfId="0" applyBorder="1" applyAlignment="1">
      <alignment horizontal="center" vertical="center"/>
    </xf>
    <xf numFmtId="0" fontId="0" fillId="0" borderId="89" xfId="0" applyBorder="1" applyAlignment="1">
      <alignment horizontal="center" vertical="center"/>
    </xf>
    <xf numFmtId="0" fontId="0" fillId="0" borderId="183" xfId="0" applyBorder="1" applyAlignment="1">
      <alignment horizontal="center" vertical="center"/>
    </xf>
    <xf numFmtId="0" fontId="29" fillId="0" borderId="105" xfId="0" applyFont="1" applyBorder="1" applyAlignment="1">
      <alignment horizontal="center" vertical="center" shrinkToFit="1"/>
    </xf>
    <xf numFmtId="0" fontId="29" fillId="0" borderId="106" xfId="0" applyFont="1" applyBorder="1" applyAlignment="1">
      <alignment horizontal="center" vertical="center" shrinkToFit="1"/>
    </xf>
    <xf numFmtId="0" fontId="29" fillId="0" borderId="107"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82" xfId="0" applyFont="1" applyBorder="1" applyAlignment="1">
      <alignment horizontal="center" vertical="center" shrinkToFit="1"/>
    </xf>
    <xf numFmtId="0" fontId="29" fillId="0" borderId="89" xfId="0" applyFont="1" applyBorder="1" applyAlignment="1">
      <alignment horizontal="center" vertical="center" shrinkToFit="1"/>
    </xf>
    <xf numFmtId="0" fontId="29" fillId="0" borderId="112" xfId="0" applyFont="1" applyBorder="1" applyAlignment="1">
      <alignment horizontal="center" vertical="center" shrinkToFit="1"/>
    </xf>
    <xf numFmtId="0" fontId="29" fillId="0" borderId="113" xfId="0" applyFont="1" applyBorder="1" applyAlignment="1">
      <alignment horizontal="center" vertical="center" shrinkToFit="1"/>
    </xf>
    <xf numFmtId="0" fontId="29" fillId="0" borderId="114" xfId="0" applyFont="1" applyBorder="1" applyAlignment="1">
      <alignment horizontal="center" vertical="center" shrinkToFit="1"/>
    </xf>
    <xf numFmtId="38" fontId="14" fillId="0" borderId="306" xfId="1" applyFont="1" applyFill="1" applyBorder="1" applyAlignment="1" applyProtection="1">
      <alignment horizontal="right" vertical="center"/>
      <protection hidden="1"/>
    </xf>
    <xf numFmtId="38" fontId="14" fillId="0" borderId="106" xfId="1" applyFont="1" applyFill="1" applyBorder="1" applyAlignment="1" applyProtection="1">
      <alignment horizontal="right" vertical="center"/>
      <protection hidden="1"/>
    </xf>
    <xf numFmtId="38" fontId="14" fillId="0" borderId="172" xfId="1" applyFont="1" applyFill="1" applyBorder="1" applyAlignment="1" applyProtection="1">
      <alignment horizontal="right" vertical="center"/>
      <protection hidden="1"/>
    </xf>
    <xf numFmtId="0" fontId="24" fillId="0" borderId="182" xfId="0" applyFont="1" applyBorder="1" applyAlignment="1" applyProtection="1">
      <alignment horizontal="center" vertical="center"/>
      <protection hidden="1"/>
    </xf>
    <xf numFmtId="0" fontId="15" fillId="0" borderId="106" xfId="0" applyFont="1" applyBorder="1" applyAlignment="1" applyProtection="1">
      <alignment horizontal="center" vertical="center"/>
      <protection hidden="1"/>
    </xf>
    <xf numFmtId="0" fontId="24" fillId="0" borderId="104" xfId="0" applyFont="1" applyBorder="1" applyAlignment="1" applyProtection="1">
      <alignment horizontal="center" vertical="center"/>
      <protection hidden="1"/>
    </xf>
    <xf numFmtId="0" fontId="15" fillId="0" borderId="103" xfId="0" applyFont="1" applyBorder="1" applyAlignment="1" applyProtection="1">
      <alignment horizontal="center" vertical="center"/>
      <protection hidden="1"/>
    </xf>
    <xf numFmtId="0" fontId="22" fillId="0" borderId="182" xfId="0" applyFont="1" applyBorder="1" applyAlignment="1">
      <alignment horizontal="center" vertical="center" shrinkToFit="1"/>
    </xf>
    <xf numFmtId="0" fontId="22" fillId="0" borderId="106" xfId="0" applyFont="1" applyBorder="1" applyAlignment="1">
      <alignment horizontal="center" vertical="center" shrinkToFit="1"/>
    </xf>
    <xf numFmtId="0" fontId="22" fillId="0" borderId="107" xfId="0" applyFont="1" applyBorder="1" applyAlignment="1">
      <alignment horizontal="center" vertical="center" shrinkToFit="1"/>
    </xf>
    <xf numFmtId="38" fontId="14" fillId="0" borderId="205" xfId="1" applyFont="1" applyFill="1" applyBorder="1" applyAlignment="1" applyProtection="1">
      <alignment horizontal="right" vertical="center"/>
      <protection hidden="1"/>
    </xf>
    <xf numFmtId="38" fontId="14" fillId="0" borderId="82" xfId="1" applyFont="1" applyFill="1" applyBorder="1" applyAlignment="1" applyProtection="1">
      <alignment horizontal="right" vertical="center"/>
      <protection hidden="1"/>
    </xf>
    <xf numFmtId="38" fontId="14" fillId="0" borderId="138" xfId="1" applyFont="1" applyFill="1" applyBorder="1" applyAlignment="1" applyProtection="1">
      <alignment horizontal="right" vertical="center"/>
      <protection hidden="1"/>
    </xf>
    <xf numFmtId="0" fontId="15" fillId="0" borderId="347" xfId="0" applyFont="1" applyBorder="1" applyAlignment="1" applyProtection="1">
      <alignment horizontal="center" vertical="center"/>
      <protection hidden="1"/>
    </xf>
    <xf numFmtId="0" fontId="15" fillId="0" borderId="85" xfId="0" applyFont="1" applyBorder="1" applyAlignment="1" applyProtection="1">
      <alignment horizontal="center" vertical="center"/>
      <protection hidden="1"/>
    </xf>
    <xf numFmtId="0" fontId="15" fillId="0" borderId="86" xfId="0" applyFont="1" applyBorder="1" applyAlignment="1" applyProtection="1">
      <alignment horizontal="center" vertical="center"/>
      <protection hidden="1"/>
    </xf>
    <xf numFmtId="0" fontId="15" fillId="0" borderId="87" xfId="0" applyFont="1" applyBorder="1" applyAlignment="1" applyProtection="1">
      <alignment horizontal="center" vertical="center"/>
      <protection hidden="1"/>
    </xf>
    <xf numFmtId="38" fontId="34" fillId="0" borderId="120" xfId="1" applyFont="1" applyFill="1" applyBorder="1" applyAlignment="1" applyProtection="1">
      <alignment horizontal="right" vertical="center"/>
      <protection locked="0"/>
    </xf>
    <xf numFmtId="38" fontId="34" fillId="0" borderId="113" xfId="1" applyFont="1" applyFill="1" applyBorder="1" applyAlignment="1" applyProtection="1">
      <alignment horizontal="right" vertical="center"/>
      <protection locked="0"/>
    </xf>
    <xf numFmtId="38" fontId="34" fillId="0" borderId="114" xfId="1" applyFont="1" applyFill="1" applyBorder="1" applyAlignment="1" applyProtection="1">
      <alignment horizontal="right" vertical="center"/>
      <protection locked="0"/>
    </xf>
    <xf numFmtId="38" fontId="17" fillId="0" borderId="31" xfId="1" applyFont="1" applyFill="1" applyBorder="1" applyAlignment="1" applyProtection="1">
      <alignment horizontal="left" vertical="center"/>
      <protection hidden="1"/>
    </xf>
    <xf numFmtId="38" fontId="17" fillId="0" borderId="39" xfId="1" applyFont="1" applyFill="1" applyBorder="1" applyAlignment="1" applyProtection="1">
      <alignment horizontal="left" vertical="center"/>
      <protection hidden="1"/>
    </xf>
    <xf numFmtId="38" fontId="19" fillId="0" borderId="164" xfId="1" applyFont="1" applyFill="1" applyBorder="1" applyAlignment="1" applyProtection="1">
      <alignment vertical="center" shrinkToFit="1"/>
      <protection hidden="1"/>
    </xf>
    <xf numFmtId="38" fontId="17" fillId="0" borderId="14" xfId="1" applyFont="1" applyFill="1" applyBorder="1" applyAlignment="1" applyProtection="1">
      <alignment horizontal="center" vertical="center" shrinkToFit="1"/>
      <protection hidden="1"/>
    </xf>
    <xf numFmtId="38" fontId="17" fillId="0" borderId="211" xfId="1" applyFont="1" applyFill="1" applyBorder="1" applyAlignment="1" applyProtection="1">
      <alignment horizontal="center" vertical="center" shrinkToFit="1"/>
    </xf>
    <xf numFmtId="38" fontId="17" fillId="0" borderId="92" xfId="1" applyFont="1" applyFill="1" applyBorder="1" applyAlignment="1" applyProtection="1">
      <alignment horizontal="center" vertical="center" shrinkToFit="1"/>
    </xf>
    <xf numFmtId="38" fontId="17" fillId="0" borderId="212" xfId="1" applyFont="1" applyFill="1" applyBorder="1" applyAlignment="1" applyProtection="1">
      <alignment horizontal="center" vertical="center" shrinkToFit="1"/>
    </xf>
    <xf numFmtId="38" fontId="17" fillId="0" borderId="93" xfId="1" applyFont="1" applyFill="1" applyBorder="1" applyAlignment="1" applyProtection="1">
      <alignment horizontal="center" vertical="center" shrinkToFit="1"/>
    </xf>
    <xf numFmtId="38" fontId="17" fillId="0" borderId="213" xfId="1" applyFont="1" applyFill="1" applyBorder="1" applyAlignment="1" applyProtection="1">
      <alignment horizontal="center" vertical="center" shrinkToFit="1"/>
    </xf>
    <xf numFmtId="38" fontId="17" fillId="0" borderId="113" xfId="1" applyFont="1" applyFill="1" applyBorder="1" applyAlignment="1" applyProtection="1">
      <alignment horizontal="center" vertical="center" shrinkToFit="1"/>
    </xf>
    <xf numFmtId="38" fontId="17" fillId="0" borderId="114" xfId="1" applyFont="1" applyFill="1" applyBorder="1" applyAlignment="1" applyProtection="1">
      <alignment horizontal="center" vertical="center" shrinkToFit="1"/>
    </xf>
    <xf numFmtId="38" fontId="17" fillId="0" borderId="205" xfId="1" applyFont="1" applyFill="1" applyBorder="1" applyAlignment="1" applyProtection="1">
      <alignment horizontal="center" vertical="center" shrinkToFit="1"/>
    </xf>
    <xf numFmtId="38" fontId="17" fillId="0" borderId="82" xfId="1" applyFont="1" applyFill="1" applyBorder="1" applyAlignment="1" applyProtection="1">
      <alignment horizontal="center" vertical="center" shrinkToFit="1"/>
    </xf>
    <xf numFmtId="38" fontId="17" fillId="0" borderId="89" xfId="1" applyFont="1" applyFill="1" applyBorder="1" applyAlignment="1" applyProtection="1">
      <alignment horizontal="center" vertical="center" shrinkToFit="1"/>
    </xf>
    <xf numFmtId="38" fontId="17" fillId="0" borderId="214" xfId="1" applyFont="1" applyFill="1" applyBorder="1" applyAlignment="1" applyProtection="1">
      <alignment horizontal="center" vertical="center" shrinkToFit="1"/>
    </xf>
    <xf numFmtId="38" fontId="17" fillId="0" borderId="206" xfId="1" applyFont="1" applyFill="1" applyBorder="1" applyAlignment="1" applyProtection="1">
      <alignment horizontal="center" vertical="center" shrinkToFit="1"/>
    </xf>
    <xf numFmtId="38" fontId="19" fillId="0" borderId="38" xfId="1" applyFont="1" applyFill="1" applyBorder="1" applyAlignment="1" applyProtection="1">
      <alignment vertical="center" shrinkToFit="1"/>
      <protection hidden="1"/>
    </xf>
    <xf numFmtId="38" fontId="17" fillId="0" borderId="165" xfId="1" applyFont="1" applyFill="1" applyBorder="1" applyAlignment="1" applyProtection="1">
      <alignment vertical="center" shrinkToFit="1"/>
      <protection hidden="1"/>
    </xf>
    <xf numFmtId="38" fontId="17" fillId="0" borderId="128" xfId="1" applyFont="1" applyFill="1" applyBorder="1" applyAlignment="1" applyProtection="1">
      <alignment vertical="center" shrinkToFit="1"/>
      <protection hidden="1"/>
    </xf>
    <xf numFmtId="38" fontId="14" fillId="0" borderId="31" xfId="1" applyFont="1" applyFill="1" applyBorder="1" applyAlignment="1" applyProtection="1">
      <alignment horizontal="left" vertical="center"/>
      <protection hidden="1"/>
    </xf>
    <xf numFmtId="38" fontId="14" fillId="0" borderId="39" xfId="1" applyFont="1" applyFill="1" applyBorder="1" applyAlignment="1" applyProtection="1">
      <alignment horizontal="left" vertical="center"/>
      <protection hidden="1"/>
    </xf>
    <xf numFmtId="38" fontId="14" fillId="0" borderId="38" xfId="1" applyFont="1" applyFill="1" applyBorder="1" applyAlignment="1" applyProtection="1">
      <alignment horizontal="left" vertical="center"/>
      <protection hidden="1"/>
    </xf>
    <xf numFmtId="38" fontId="17" fillId="0" borderId="165" xfId="1" applyFont="1" applyFill="1" applyBorder="1" applyAlignment="1" applyProtection="1">
      <alignment horizontal="right" vertical="center"/>
      <protection hidden="1"/>
    </xf>
    <xf numFmtId="38" fontId="17" fillId="0" borderId="128" xfId="1" applyFont="1" applyFill="1" applyBorder="1" applyAlignment="1" applyProtection="1">
      <alignment horizontal="right" vertical="center"/>
      <protection hidden="1"/>
    </xf>
    <xf numFmtId="0" fontId="90" fillId="0" borderId="0" xfId="0" applyFont="1" applyAlignment="1" applyProtection="1">
      <alignment horizontal="center" vertical="center"/>
      <protection hidden="1"/>
    </xf>
    <xf numFmtId="0" fontId="90" fillId="0" borderId="3" xfId="0" applyFont="1" applyBorder="1" applyAlignment="1" applyProtection="1">
      <alignment horizontal="center" vertical="center"/>
      <protection hidden="1"/>
    </xf>
    <xf numFmtId="0" fontId="84" fillId="0" borderId="145" xfId="0" applyFont="1" applyBorder="1" applyAlignment="1" applyProtection="1">
      <alignment horizontal="center" vertical="center" textRotation="255"/>
      <protection hidden="1"/>
    </xf>
    <xf numFmtId="0" fontId="84" fillId="0" borderId="146" xfId="0" applyFont="1" applyBorder="1" applyAlignment="1" applyProtection="1">
      <alignment horizontal="center" vertical="center" textRotation="255"/>
      <protection hidden="1"/>
    </xf>
    <xf numFmtId="0" fontId="84" fillId="0" borderId="42" xfId="0" applyFont="1" applyBorder="1" applyAlignment="1" applyProtection="1">
      <alignment horizontal="center" vertical="center" textRotation="255"/>
      <protection hidden="1"/>
    </xf>
    <xf numFmtId="0" fontId="84" fillId="0" borderId="300" xfId="0" applyFont="1" applyBorder="1" applyAlignment="1" applyProtection="1">
      <alignment horizontal="center" vertical="center" textRotation="255"/>
      <protection hidden="1"/>
    </xf>
    <xf numFmtId="0" fontId="86" fillId="0" borderId="0" xfId="0" applyFont="1" applyAlignment="1" applyProtection="1">
      <alignment horizontal="left" vertical="center"/>
      <protection hidden="1"/>
    </xf>
    <xf numFmtId="0" fontId="84" fillId="0" borderId="42" xfId="0" applyFont="1" applyBorder="1" applyAlignment="1" applyProtection="1">
      <alignment horizontal="center" vertical="center" shrinkToFit="1"/>
      <protection hidden="1"/>
    </xf>
    <xf numFmtId="0" fontId="84" fillId="0" borderId="124" xfId="0" applyFont="1" applyBorder="1" applyAlignment="1" applyProtection="1">
      <alignment horizontal="center" vertical="center" shrinkToFit="1"/>
      <protection hidden="1"/>
    </xf>
    <xf numFmtId="0" fontId="86" fillId="0" borderId="18" xfId="0" applyFont="1" applyBorder="1" applyAlignment="1" applyProtection="1">
      <alignment horizontal="left" shrinkToFit="1"/>
      <protection hidden="1"/>
    </xf>
    <xf numFmtId="38" fontId="68" fillId="0" borderId="145" xfId="1" applyFont="1" applyBorder="1" applyAlignment="1" applyProtection="1">
      <alignment horizontal="center" vertical="center" shrinkToFit="1"/>
      <protection hidden="1"/>
    </xf>
    <xf numFmtId="38" fontId="68" fillId="0" borderId="349" xfId="1" applyFont="1" applyBorder="1" applyAlignment="1" applyProtection="1">
      <alignment horizontal="center" vertical="center" shrinkToFit="1"/>
      <protection hidden="1"/>
    </xf>
    <xf numFmtId="38" fontId="68" fillId="0" borderId="146" xfId="1" applyFont="1" applyBorder="1" applyAlignment="1" applyProtection="1">
      <alignment horizontal="center" vertical="center" shrinkToFit="1"/>
      <protection hidden="1"/>
    </xf>
    <xf numFmtId="38" fontId="68" fillId="0" borderId="144" xfId="1" applyFont="1" applyBorder="1" applyAlignment="1" applyProtection="1">
      <alignment horizontal="center" vertical="center" shrinkToFit="1"/>
      <protection hidden="1"/>
    </xf>
    <xf numFmtId="38" fontId="68" fillId="0" borderId="294" xfId="1" applyFont="1" applyBorder="1" applyAlignment="1" applyProtection="1">
      <alignment horizontal="center" vertical="center" shrinkToFit="1"/>
      <protection hidden="1"/>
    </xf>
    <xf numFmtId="38" fontId="68" fillId="0" borderId="295" xfId="1" applyFont="1" applyBorder="1" applyAlignment="1" applyProtection="1">
      <alignment horizontal="center" vertical="center" shrinkToFit="1"/>
      <protection hidden="1"/>
    </xf>
    <xf numFmtId="38" fontId="68" fillId="0" borderId="145" xfId="1" applyFont="1" applyFill="1" applyBorder="1" applyAlignment="1" applyProtection="1">
      <alignment horizontal="center" vertical="center" shrinkToFit="1"/>
      <protection hidden="1"/>
    </xf>
    <xf numFmtId="38" fontId="68" fillId="0" borderId="350" xfId="1" applyFont="1" applyFill="1" applyBorder="1" applyAlignment="1" applyProtection="1">
      <alignment horizontal="center" vertical="center" shrinkToFit="1"/>
      <protection hidden="1"/>
    </xf>
    <xf numFmtId="38" fontId="68" fillId="0" borderId="349" xfId="1" applyFont="1" applyFill="1" applyBorder="1" applyAlignment="1" applyProtection="1">
      <alignment horizontal="center" vertical="center" shrinkToFit="1"/>
      <protection hidden="1"/>
    </xf>
    <xf numFmtId="38" fontId="68" fillId="0" borderId="146" xfId="1" applyFont="1" applyFill="1" applyBorder="1" applyAlignment="1" applyProtection="1">
      <alignment horizontal="center" vertical="center" shrinkToFit="1"/>
      <protection hidden="1"/>
    </xf>
    <xf numFmtId="38" fontId="68" fillId="0" borderId="147" xfId="1" applyFont="1" applyFill="1" applyBorder="1" applyAlignment="1" applyProtection="1">
      <alignment horizontal="center" vertical="center" shrinkToFit="1"/>
      <protection hidden="1"/>
    </xf>
    <xf numFmtId="38" fontId="68" fillId="0" borderId="144" xfId="1" applyFont="1" applyFill="1" applyBorder="1" applyAlignment="1" applyProtection="1">
      <alignment horizontal="center" vertical="center" shrinkToFit="1"/>
      <protection hidden="1"/>
    </xf>
    <xf numFmtId="38" fontId="68" fillId="0" borderId="294" xfId="1" applyFont="1" applyFill="1" applyBorder="1" applyAlignment="1" applyProtection="1">
      <alignment horizontal="center" vertical="center" shrinkToFit="1"/>
      <protection hidden="1"/>
    </xf>
    <xf numFmtId="38" fontId="68" fillId="0" borderId="71" xfId="1" applyFont="1" applyFill="1" applyBorder="1" applyAlignment="1" applyProtection="1">
      <alignment horizontal="center" vertical="center" shrinkToFit="1"/>
      <protection hidden="1"/>
    </xf>
    <xf numFmtId="38" fontId="68" fillId="0" borderId="295" xfId="1" applyFont="1" applyFill="1" applyBorder="1" applyAlignment="1" applyProtection="1">
      <alignment horizontal="center" vertical="center" shrinkToFit="1"/>
      <protection hidden="1"/>
    </xf>
    <xf numFmtId="38" fontId="68" fillId="0" borderId="27" xfId="1" applyFont="1" applyBorder="1" applyAlignment="1" applyProtection="1">
      <alignment horizontal="center" vertical="center" shrinkToFit="1"/>
      <protection hidden="1"/>
    </xf>
    <xf numFmtId="38" fontId="68" fillId="0" borderId="18" xfId="1" applyFont="1" applyBorder="1" applyAlignment="1" applyProtection="1">
      <alignment horizontal="center" vertical="center" shrinkToFit="1"/>
      <protection hidden="1"/>
    </xf>
    <xf numFmtId="38" fontId="68" fillId="0" borderId="23" xfId="1" applyFont="1" applyBorder="1" applyAlignment="1" applyProtection="1">
      <alignment horizontal="center" vertical="center" shrinkToFit="1"/>
      <protection hidden="1"/>
    </xf>
    <xf numFmtId="38" fontId="68" fillId="0" borderId="0" xfId="1" applyFont="1" applyBorder="1" applyAlignment="1" applyProtection="1">
      <alignment horizontal="center" vertical="center" shrinkToFit="1"/>
      <protection hidden="1"/>
    </xf>
    <xf numFmtId="38" fontId="68" fillId="0" borderId="95" xfId="1" applyFont="1" applyBorder="1" applyAlignment="1" applyProtection="1">
      <alignment horizontal="center" vertical="center" shrinkToFit="1"/>
      <protection hidden="1"/>
    </xf>
    <xf numFmtId="38" fontId="68" fillId="0" borderId="2" xfId="1" applyFont="1" applyBorder="1" applyAlignment="1" applyProtection="1">
      <alignment horizontal="center" vertical="center" shrinkToFit="1"/>
      <protection hidden="1"/>
    </xf>
    <xf numFmtId="0" fontId="70" fillId="0" borderId="53" xfId="0" applyFont="1" applyBorder="1" applyAlignment="1" applyProtection="1">
      <alignment horizontal="center" vertical="center"/>
      <protection hidden="1"/>
    </xf>
    <xf numFmtId="0" fontId="70" fillId="0" borderId="52" xfId="0" applyFont="1" applyBorder="1" applyAlignment="1" applyProtection="1">
      <alignment horizontal="center" vertical="center"/>
      <protection hidden="1"/>
    </xf>
    <xf numFmtId="0" fontId="70" fillId="0" borderId="148" xfId="0" applyFont="1" applyBorder="1" applyAlignment="1" applyProtection="1">
      <alignment horizontal="center" vertical="center"/>
      <protection hidden="1"/>
    </xf>
    <xf numFmtId="0" fontId="70" fillId="0" borderId="54" xfId="0" applyFont="1" applyBorder="1" applyAlignment="1" applyProtection="1">
      <alignment horizontal="center" vertical="center"/>
      <protection hidden="1"/>
    </xf>
    <xf numFmtId="0" fontId="70" fillId="0" borderId="57" xfId="0" applyFont="1" applyBorder="1" applyAlignment="1" applyProtection="1">
      <alignment horizontal="center" vertical="center"/>
      <protection hidden="1"/>
    </xf>
    <xf numFmtId="0" fontId="70" fillId="0" borderId="56" xfId="0" applyFont="1" applyBorder="1" applyAlignment="1" applyProtection="1">
      <alignment horizontal="center" vertical="center"/>
      <protection hidden="1"/>
    </xf>
    <xf numFmtId="0" fontId="70" fillId="0" borderId="186" xfId="0" applyFont="1" applyBorder="1" applyAlignment="1" applyProtection="1">
      <alignment horizontal="center" vertical="center"/>
      <protection hidden="1"/>
    </xf>
    <xf numFmtId="0" fontId="70" fillId="0" borderId="58" xfId="0" applyFont="1" applyBorder="1" applyAlignment="1" applyProtection="1">
      <alignment horizontal="center" vertical="center"/>
      <protection hidden="1"/>
    </xf>
    <xf numFmtId="0" fontId="70" fillId="0" borderId="297" xfId="0" applyFont="1" applyBorder="1" applyAlignment="1" applyProtection="1">
      <alignment horizontal="center" vertical="center"/>
      <protection hidden="1"/>
    </xf>
    <xf numFmtId="0" fontId="70" fillId="0" borderId="298" xfId="0" applyFont="1" applyBorder="1" applyAlignment="1" applyProtection="1">
      <alignment horizontal="center" vertical="center"/>
      <protection hidden="1"/>
    </xf>
    <xf numFmtId="0" fontId="70" fillId="0" borderId="299" xfId="0" applyFont="1" applyBorder="1" applyAlignment="1" applyProtection="1">
      <alignment horizontal="center" vertical="center"/>
      <protection hidden="1"/>
    </xf>
    <xf numFmtId="0" fontId="70" fillId="0" borderId="351" xfId="0" applyFont="1" applyBorder="1" applyAlignment="1" applyProtection="1">
      <alignment horizontal="center" vertical="center"/>
      <protection hidden="1"/>
    </xf>
    <xf numFmtId="0" fontId="86" fillId="0" borderId="0" xfId="0" applyFont="1" applyAlignment="1" applyProtection="1">
      <alignment horizontal="left"/>
      <protection hidden="1"/>
    </xf>
    <xf numFmtId="0" fontId="48" fillId="0" borderId="0" xfId="11" applyFont="1" applyAlignment="1">
      <alignment horizontal="left" vertical="top" wrapText="1"/>
    </xf>
    <xf numFmtId="0" fontId="48" fillId="0" borderId="32" xfId="11" applyFont="1" applyBorder="1" applyAlignment="1">
      <alignment horizontal="center" vertical="center"/>
    </xf>
    <xf numFmtId="0" fontId="48" fillId="0" borderId="33" xfId="11" applyFont="1" applyBorder="1" applyAlignment="1">
      <alignment horizontal="center" vertical="center"/>
    </xf>
    <xf numFmtId="0" fontId="48" fillId="0" borderId="74" xfId="11" applyFont="1" applyBorder="1" applyAlignment="1">
      <alignment horizontal="center" vertical="center"/>
    </xf>
    <xf numFmtId="0" fontId="48" fillId="0" borderId="73" xfId="11" applyFont="1" applyBorder="1" applyAlignment="1">
      <alignment horizontal="center" vertical="center"/>
    </xf>
    <xf numFmtId="0" fontId="48" fillId="0" borderId="70" xfId="11" applyFont="1" applyBorder="1" applyAlignment="1">
      <alignment horizontal="center" vertical="center"/>
    </xf>
    <xf numFmtId="0" fontId="48" fillId="0" borderId="10" xfId="11" applyFont="1" applyBorder="1" applyAlignment="1">
      <alignment horizontal="center" vertical="center"/>
    </xf>
    <xf numFmtId="0" fontId="48" fillId="0" borderId="12" xfId="11" applyFont="1" applyBorder="1" applyAlignment="1">
      <alignment horizontal="center" vertical="center"/>
    </xf>
    <xf numFmtId="0" fontId="48" fillId="0" borderId="167" xfId="11" applyFont="1" applyBorder="1" applyAlignment="1">
      <alignment horizontal="center" vertical="center"/>
    </xf>
    <xf numFmtId="0" fontId="48" fillId="0" borderId="71" xfId="11" applyFont="1" applyBorder="1" applyAlignment="1">
      <alignment horizontal="center" vertical="center"/>
    </xf>
    <xf numFmtId="0" fontId="48" fillId="0" borderId="1" xfId="11" applyFont="1" applyBorder="1" applyAlignment="1" applyProtection="1">
      <alignment horizontal="left" vertical="center"/>
      <protection locked="0"/>
    </xf>
    <xf numFmtId="0" fontId="48" fillId="0" borderId="33" xfId="11" applyFont="1" applyBorder="1" applyAlignment="1" applyProtection="1">
      <alignment horizontal="left" vertical="center"/>
      <protection locked="0"/>
    </xf>
    <xf numFmtId="0" fontId="48" fillId="0" borderId="2" xfId="11" applyFont="1" applyBorder="1" applyAlignment="1" applyProtection="1">
      <alignment horizontal="left" vertical="center"/>
      <protection locked="0"/>
    </xf>
    <xf numFmtId="0" fontId="48" fillId="0" borderId="73" xfId="11" applyFont="1" applyBorder="1" applyAlignment="1" applyProtection="1">
      <alignment horizontal="left" vertical="center"/>
      <protection locked="0"/>
    </xf>
    <xf numFmtId="0" fontId="48" fillId="0" borderId="70" xfId="11" applyFont="1" applyBorder="1" applyAlignment="1" applyProtection="1">
      <alignment horizontal="left" vertical="center"/>
      <protection locked="0"/>
    </xf>
    <xf numFmtId="0" fontId="48" fillId="0" borderId="10" xfId="11" applyFont="1" applyBorder="1" applyAlignment="1" applyProtection="1">
      <alignment horizontal="left" vertical="center"/>
      <protection locked="0"/>
    </xf>
    <xf numFmtId="0" fontId="48" fillId="0" borderId="12" xfId="11" applyFont="1" applyBorder="1" applyAlignment="1" applyProtection="1">
      <alignment horizontal="left" vertical="center"/>
      <protection locked="0"/>
    </xf>
    <xf numFmtId="0" fontId="48" fillId="0" borderId="166" xfId="11" applyFont="1" applyBorder="1" applyAlignment="1">
      <alignment horizontal="center" vertical="top"/>
    </xf>
    <xf numFmtId="0" fontId="45" fillId="0" borderId="31" xfId="11" applyFont="1" applyBorder="1" applyAlignment="1">
      <alignment horizontal="center" vertical="center" wrapText="1"/>
    </xf>
    <xf numFmtId="0" fontId="45" fillId="0" borderId="164" xfId="11" applyFont="1" applyBorder="1" applyAlignment="1">
      <alignment horizontal="center" vertical="center" wrapText="1"/>
    </xf>
    <xf numFmtId="0" fontId="47" fillId="0" borderId="165" xfId="11" applyFont="1" applyBorder="1" applyAlignment="1" applyProtection="1">
      <alignment horizontal="center" vertical="center" shrinkToFit="1"/>
      <protection locked="0"/>
    </xf>
    <xf numFmtId="0" fontId="47" fillId="0" borderId="164" xfId="11" applyFont="1" applyBorder="1" applyAlignment="1" applyProtection="1">
      <alignment horizontal="center" vertical="center" shrinkToFit="1"/>
      <protection locked="0"/>
    </xf>
    <xf numFmtId="0" fontId="47" fillId="0" borderId="38" xfId="11" applyFont="1" applyBorder="1" applyAlignment="1" applyProtection="1">
      <alignment horizontal="center" vertical="center" shrinkToFit="1"/>
      <protection locked="0"/>
    </xf>
    <xf numFmtId="0" fontId="57" fillId="0" borderId="111" xfId="3" applyNumberFormat="1" applyFont="1" applyBorder="1" applyAlignment="1" applyProtection="1">
      <alignment horizontal="center" vertical="center"/>
      <protection locked="0"/>
    </xf>
    <xf numFmtId="0" fontId="49" fillId="0" borderId="64" xfId="9" applyNumberFormat="1" applyFont="1" applyBorder="1" applyAlignment="1" applyProtection="1">
      <alignment horizontal="center" vertical="center"/>
      <protection locked="0"/>
    </xf>
    <xf numFmtId="0" fontId="49" fillId="0" borderId="65" xfId="9" applyNumberFormat="1" applyFont="1" applyBorder="1" applyAlignment="1" applyProtection="1">
      <alignment horizontal="center" vertical="center"/>
      <protection locked="0"/>
    </xf>
    <xf numFmtId="0" fontId="45" fillId="0" borderId="95" xfId="11" applyFont="1" applyBorder="1" applyAlignment="1">
      <alignment horizontal="center" vertical="center"/>
    </xf>
    <xf numFmtId="0" fontId="45" fillId="0" borderId="2" xfId="11" applyFont="1" applyBorder="1" applyAlignment="1">
      <alignment horizontal="center" vertical="center"/>
    </xf>
    <xf numFmtId="0" fontId="45" fillId="0" borderId="79" xfId="11" applyFont="1" applyBorder="1" applyAlignment="1">
      <alignment horizontal="center" vertical="center"/>
    </xf>
    <xf numFmtId="0" fontId="48" fillId="0" borderId="27" xfId="11" applyFont="1" applyBorder="1" applyAlignment="1">
      <alignment horizontal="left" vertical="center" wrapText="1"/>
    </xf>
    <xf numFmtId="0" fontId="48" fillId="0" borderId="18" xfId="11" applyFont="1" applyBorder="1" applyAlignment="1">
      <alignment horizontal="left" vertical="center"/>
    </xf>
    <xf numFmtId="0" fontId="48" fillId="0" borderId="20" xfId="11" applyFont="1" applyBorder="1" applyAlignment="1">
      <alignment horizontal="left" vertical="center"/>
    </xf>
    <xf numFmtId="0" fontId="48" fillId="0" borderId="25" xfId="11" applyFont="1" applyBorder="1" applyAlignment="1">
      <alignment horizontal="left" vertical="center"/>
    </xf>
    <xf numFmtId="0" fontId="48" fillId="0" borderId="3" xfId="11" applyFont="1" applyBorder="1" applyAlignment="1">
      <alignment horizontal="left" vertical="center"/>
    </xf>
    <xf numFmtId="0" fontId="48" fillId="0" borderId="26" xfId="11" applyFont="1" applyBorder="1" applyAlignment="1">
      <alignment horizontal="left" vertical="center"/>
    </xf>
    <xf numFmtId="0" fontId="47" fillId="0" borderId="21" xfId="11" applyFont="1" applyBorder="1" applyAlignment="1" applyProtection="1">
      <alignment horizontal="left" vertical="top" wrapText="1"/>
      <protection locked="0"/>
    </xf>
    <xf numFmtId="0" fontId="47" fillId="0" borderId="16" xfId="11" applyFont="1" applyBorder="1" applyAlignment="1" applyProtection="1">
      <alignment horizontal="left" vertical="top" wrapText="1"/>
      <protection locked="0"/>
    </xf>
    <xf numFmtId="0" fontId="47" fillId="0" borderId="80" xfId="11" applyFont="1" applyBorder="1" applyAlignment="1" applyProtection="1">
      <alignment horizontal="left" vertical="top" wrapText="1"/>
      <protection locked="0"/>
    </xf>
    <xf numFmtId="0" fontId="47" fillId="0" borderId="162" xfId="11" applyFont="1" applyBorder="1" applyAlignment="1" applyProtection="1">
      <alignment horizontal="center" vertical="center" shrinkToFit="1"/>
      <protection locked="0"/>
    </xf>
    <xf numFmtId="0" fontId="47" fillId="0" borderId="163" xfId="11" applyFont="1" applyBorder="1" applyAlignment="1" applyProtection="1">
      <alignment horizontal="center" vertical="center" shrinkToFit="1"/>
      <protection locked="0"/>
    </xf>
    <xf numFmtId="0" fontId="45" fillId="0" borderId="23" xfId="11" applyFont="1" applyBorder="1" applyAlignment="1">
      <alignment horizontal="center" vertical="center"/>
    </xf>
    <xf numFmtId="0" fontId="45" fillId="0" borderId="44" xfId="11" applyFont="1" applyBorder="1" applyAlignment="1">
      <alignment horizontal="center" vertical="center"/>
    </xf>
    <xf numFmtId="0" fontId="45" fillId="0" borderId="48" xfId="11" applyFont="1" applyBorder="1" applyAlignment="1">
      <alignment horizontal="center" vertical="center"/>
    </xf>
    <xf numFmtId="0" fontId="45" fillId="0" borderId="152" xfId="11" applyFont="1" applyBorder="1" applyAlignment="1">
      <alignment horizontal="center" vertical="center"/>
    </xf>
    <xf numFmtId="0" fontId="45" fillId="0" borderId="45" xfId="11" applyFont="1" applyBorder="1" applyAlignment="1" applyProtection="1">
      <alignment horizontal="left" vertical="center"/>
      <protection locked="0"/>
    </xf>
    <xf numFmtId="0" fontId="45" fillId="0" borderId="0" xfId="11" applyFont="1" applyAlignment="1" applyProtection="1">
      <alignment horizontal="left" vertical="center"/>
      <protection locked="0"/>
    </xf>
    <xf numFmtId="0" fontId="45" fillId="0" borderId="24" xfId="11" applyFont="1" applyBorder="1" applyAlignment="1" applyProtection="1">
      <alignment horizontal="left" vertical="center"/>
      <protection locked="0"/>
    </xf>
    <xf numFmtId="0" fontId="48" fillId="0" borderId="153" xfId="11" applyFont="1" applyBorder="1" applyAlignment="1">
      <alignment horizontal="left"/>
    </xf>
    <xf numFmtId="0" fontId="48" fillId="0" borderId="47" xfId="11" applyFont="1" applyBorder="1" applyAlignment="1">
      <alignment horizontal="left"/>
    </xf>
    <xf numFmtId="0" fontId="48" fillId="0" borderId="81" xfId="11" applyFont="1" applyBorder="1" applyAlignment="1">
      <alignment horizontal="left"/>
    </xf>
    <xf numFmtId="0" fontId="45" fillId="0" borderId="154" xfId="11" applyFont="1" applyBorder="1" applyAlignment="1">
      <alignment horizontal="center" vertical="center"/>
    </xf>
    <xf numFmtId="0" fontId="45" fillId="0" borderId="155" xfId="11" applyFont="1" applyBorder="1" applyAlignment="1">
      <alignment horizontal="center" vertical="center"/>
    </xf>
    <xf numFmtId="0" fontId="45" fillId="0" borderId="156" xfId="11" applyFont="1" applyBorder="1" applyAlignment="1">
      <alignment horizontal="center" vertical="center"/>
    </xf>
    <xf numFmtId="0" fontId="45" fillId="0" borderId="157" xfId="11" applyFont="1" applyBorder="1" applyAlignment="1">
      <alignment horizontal="center" vertical="center"/>
    </xf>
    <xf numFmtId="0" fontId="45" fillId="0" borderId="160" xfId="11" applyFont="1" applyBorder="1" applyAlignment="1">
      <alignment horizontal="center" vertical="center" wrapText="1"/>
    </xf>
    <xf numFmtId="0" fontId="45" fillId="0" borderId="161" xfId="11" applyFont="1" applyBorder="1" applyAlignment="1">
      <alignment horizontal="center" vertical="center" wrapText="1"/>
    </xf>
    <xf numFmtId="0" fontId="47" fillId="0" borderId="161" xfId="11" applyFont="1" applyBorder="1" applyAlignment="1" applyProtection="1">
      <alignment horizontal="center" vertical="center" shrinkToFit="1"/>
      <protection locked="0"/>
    </xf>
    <xf numFmtId="0" fontId="47" fillId="0" borderId="14" xfId="11" applyFont="1" applyBorder="1" applyAlignment="1" applyProtection="1">
      <alignment horizontal="left" vertical="center"/>
      <protection locked="0"/>
    </xf>
    <xf numFmtId="0" fontId="47" fillId="0" borderId="16" xfId="11" applyFont="1" applyBorder="1" applyAlignment="1" applyProtection="1">
      <alignment horizontal="left" vertical="center"/>
      <protection locked="0"/>
    </xf>
    <xf numFmtId="0" fontId="47" fillId="0" borderId="80" xfId="11" applyFont="1" applyBorder="1" applyAlignment="1" applyProtection="1">
      <alignment horizontal="left" vertical="center"/>
      <protection locked="0"/>
    </xf>
    <xf numFmtId="0" fontId="45" fillId="0" borderId="43" xfId="11" applyFont="1" applyBorder="1" applyAlignment="1">
      <alignment horizontal="center" vertical="center" wrapText="1"/>
    </xf>
    <xf numFmtId="0" fontId="45" fillId="0" borderId="33" xfId="11" applyFont="1" applyBorder="1" applyAlignment="1">
      <alignment horizontal="center" vertical="center" wrapText="1"/>
    </xf>
    <xf numFmtId="0" fontId="45" fillId="0" borderId="95" xfId="11" applyFont="1" applyBorder="1" applyAlignment="1">
      <alignment horizontal="center" vertical="center" wrapText="1"/>
    </xf>
    <xf numFmtId="0" fontId="45" fillId="0" borderId="73" xfId="11" applyFont="1" applyBorder="1" applyAlignment="1">
      <alignment horizontal="center" vertical="center" wrapText="1"/>
    </xf>
    <xf numFmtId="0" fontId="47" fillId="0" borderId="32" xfId="11" applyFont="1" applyBorder="1" applyAlignment="1" applyProtection="1">
      <alignment horizontal="left" vertical="center"/>
      <protection locked="0"/>
    </xf>
    <xf numFmtId="0" fontId="47" fillId="0" borderId="1" xfId="11" applyFont="1" applyBorder="1" applyAlignment="1" applyProtection="1">
      <alignment horizontal="left" vertical="center"/>
      <protection locked="0"/>
    </xf>
    <xf numFmtId="0" fontId="47" fillId="0" borderId="49" xfId="11" applyFont="1" applyBorder="1" applyAlignment="1" applyProtection="1">
      <alignment horizontal="left" vertical="center"/>
      <protection locked="0"/>
    </xf>
    <xf numFmtId="0" fontId="48" fillId="0" borderId="74" xfId="11" applyFont="1" applyBorder="1" applyAlignment="1">
      <alignment horizontal="left"/>
    </xf>
    <xf numFmtId="0" fontId="48" fillId="0" borderId="2" xfId="11" applyFont="1" applyBorder="1" applyAlignment="1">
      <alignment horizontal="left"/>
    </xf>
    <xf numFmtId="0" fontId="48" fillId="0" borderId="79" xfId="11" applyFont="1" applyBorder="1" applyAlignment="1">
      <alignment horizontal="left"/>
    </xf>
    <xf numFmtId="0" fontId="45" fillId="0" borderId="5" xfId="11" applyFont="1" applyBorder="1" applyAlignment="1" applyProtection="1">
      <alignment horizontal="left" vertical="center"/>
      <protection locked="0"/>
    </xf>
    <xf numFmtId="0" fontId="45" fillId="0" borderId="6" xfId="11" applyFont="1" applyBorder="1" applyAlignment="1" applyProtection="1">
      <alignment horizontal="left" vertical="center"/>
      <protection locked="0"/>
    </xf>
    <xf numFmtId="0" fontId="45" fillId="0" borderId="9" xfId="11" applyFont="1" applyBorder="1" applyAlignment="1" applyProtection="1">
      <alignment horizontal="left" vertical="center"/>
      <protection locked="0"/>
    </xf>
    <xf numFmtId="0" fontId="45" fillId="0" borderId="43" xfId="11" applyFont="1" applyBorder="1" applyAlignment="1">
      <alignment horizontal="center" vertical="center"/>
    </xf>
    <xf numFmtId="0" fontId="45" fillId="0" borderId="33" xfId="11" applyFont="1" applyBorder="1" applyAlignment="1">
      <alignment horizontal="center" vertical="center"/>
    </xf>
    <xf numFmtId="0" fontId="45" fillId="0" borderId="73" xfId="11" applyFont="1" applyBorder="1" applyAlignment="1">
      <alignment horizontal="center" vertical="center"/>
    </xf>
    <xf numFmtId="0" fontId="45" fillId="0" borderId="32" xfId="11" applyFont="1" applyBorder="1" applyAlignment="1" applyProtection="1">
      <alignment horizontal="left" vertical="center"/>
      <protection locked="0"/>
    </xf>
    <xf numFmtId="0" fontId="45" fillId="0" borderId="1" xfId="11" applyFont="1" applyBorder="1" applyAlignment="1" applyProtection="1">
      <alignment horizontal="left" vertical="center"/>
      <protection locked="0"/>
    </xf>
    <xf numFmtId="0" fontId="45" fillId="0" borderId="49" xfId="11" applyFont="1" applyBorder="1" applyAlignment="1" applyProtection="1">
      <alignment horizontal="left" vertical="center"/>
      <protection locked="0"/>
    </xf>
    <xf numFmtId="0" fontId="45" fillId="0" borderId="145" xfId="11" applyFont="1" applyBorder="1" applyAlignment="1">
      <alignment horizontal="center" vertical="center"/>
    </xf>
    <xf numFmtId="0" fontId="45" fillId="0" borderId="146" xfId="11" applyFont="1" applyBorder="1" applyAlignment="1">
      <alignment horizontal="center" vertical="center"/>
    </xf>
    <xf numFmtId="0" fontId="45" fillId="0" borderId="42" xfId="11" applyFont="1" applyBorder="1" applyAlignment="1">
      <alignment horizontal="center" vertical="center"/>
    </xf>
    <xf numFmtId="0" fontId="45" fillId="0" borderId="28" xfId="11" applyFont="1" applyBorder="1" applyAlignment="1" applyProtection="1">
      <alignment horizontal="left" vertical="center"/>
      <protection locked="0"/>
    </xf>
    <xf numFmtId="0" fontId="45" fillId="0" borderId="29" xfId="11" applyFont="1" applyBorder="1" applyAlignment="1" applyProtection="1">
      <alignment horizontal="left" vertical="center"/>
      <protection locked="0"/>
    </xf>
    <xf numFmtId="0" fontId="45" fillId="0" borderId="149" xfId="11" applyFont="1" applyBorder="1" applyAlignment="1" applyProtection="1">
      <alignment horizontal="left" vertical="center" wrapText="1"/>
      <protection locked="0"/>
    </xf>
    <xf numFmtId="0" fontId="45" fillId="0" borderId="150" xfId="11" applyFont="1" applyBorder="1" applyAlignment="1" applyProtection="1">
      <alignment horizontal="left" vertical="center" wrapText="1"/>
      <protection locked="0"/>
    </xf>
    <xf numFmtId="0" fontId="45" fillId="0" borderId="151" xfId="11" applyFont="1" applyBorder="1" applyAlignment="1" applyProtection="1">
      <alignment horizontal="left" vertical="center" wrapText="1"/>
      <protection locked="0"/>
    </xf>
    <xf numFmtId="0" fontId="45" fillId="0" borderId="22" xfId="11" applyFont="1" applyBorder="1" applyAlignment="1" applyProtection="1">
      <alignment horizontal="left" vertical="center" wrapText="1"/>
      <protection locked="0"/>
    </xf>
    <xf numFmtId="0" fontId="45" fillId="0" borderId="3" xfId="11" applyFont="1" applyBorder="1" applyAlignment="1" applyProtection="1">
      <alignment horizontal="left" vertical="center" wrapText="1"/>
      <protection locked="0"/>
    </xf>
    <xf numFmtId="0" fontId="45" fillId="0" borderId="26" xfId="11" applyFont="1" applyBorder="1" applyAlignment="1" applyProtection="1">
      <alignment horizontal="left" vertical="center" wrapText="1"/>
      <protection locked="0"/>
    </xf>
    <xf numFmtId="0" fontId="47" fillId="0" borderId="5" xfId="11" applyFont="1" applyBorder="1" applyAlignment="1" applyProtection="1">
      <alignment horizontal="left" vertical="center"/>
      <protection locked="0"/>
    </xf>
    <xf numFmtId="0" fontId="47" fillId="0" borderId="6" xfId="11" applyFont="1" applyBorder="1" applyAlignment="1" applyProtection="1">
      <alignment horizontal="left" vertical="center"/>
      <protection locked="0"/>
    </xf>
    <xf numFmtId="0" fontId="47" fillId="0" borderId="9" xfId="11" applyFont="1" applyBorder="1" applyAlignment="1" applyProtection="1">
      <alignment horizontal="left" vertical="center"/>
      <protection locked="0"/>
    </xf>
    <xf numFmtId="0" fontId="39" fillId="8" borderId="0" xfId="11" applyFont="1" applyFill="1" applyAlignment="1">
      <alignment horizontal="center" vertical="center"/>
    </xf>
    <xf numFmtId="0" fontId="43" fillId="9" borderId="77" xfId="11" applyFont="1" applyFill="1" applyBorder="1" applyAlignment="1">
      <alignment horizontal="center" vertical="center"/>
    </xf>
    <xf numFmtId="0" fontId="43" fillId="9" borderId="64" xfId="11" applyFont="1" applyFill="1" applyBorder="1" applyAlignment="1">
      <alignment horizontal="center" vertical="center"/>
    </xf>
    <xf numFmtId="0" fontId="43" fillId="9" borderId="65" xfId="11" applyFont="1" applyFill="1" applyBorder="1" applyAlignment="1">
      <alignment horizontal="center" vertical="center"/>
    </xf>
    <xf numFmtId="0" fontId="45" fillId="0" borderId="19" xfId="11" applyFont="1" applyBorder="1" applyAlignment="1">
      <alignment horizontal="center" vertical="center"/>
    </xf>
    <xf numFmtId="0" fontId="45" fillId="0" borderId="7" xfId="11" applyFont="1" applyBorder="1" applyAlignment="1">
      <alignment horizontal="center" vertical="center"/>
    </xf>
  </cellXfs>
  <cellStyles count="14">
    <cellStyle name="ハイパーリンク" xfId="3" builtinId="8"/>
    <cellStyle name="ハイパーリンク 2" xfId="9" xr:uid="{00000000-0005-0000-0000-000001000000}"/>
    <cellStyle name="桁区切り" xfId="1" builtinId="6"/>
    <cellStyle name="桁区切り 2" xfId="4" xr:uid="{00000000-0005-0000-0000-000003000000}"/>
    <cellStyle name="桁区切り 3" xfId="5" xr:uid="{00000000-0005-0000-0000-000004000000}"/>
    <cellStyle name="通貨" xfId="8" builtinId="7"/>
    <cellStyle name="標準" xfId="0" builtinId="0"/>
    <cellStyle name="標準 2" xfId="2" xr:uid="{00000000-0005-0000-0000-000007000000}"/>
    <cellStyle name="標準 2 2" xfId="6" xr:uid="{00000000-0005-0000-0000-000008000000}"/>
    <cellStyle name="標準 2 2 2" xfId="10" xr:uid="{00000000-0005-0000-0000-000009000000}"/>
    <cellStyle name="標準 2 3" xfId="11" xr:uid="{00000000-0005-0000-0000-00000A000000}"/>
    <cellStyle name="標準 3" xfId="7" xr:uid="{00000000-0005-0000-0000-00000B000000}"/>
    <cellStyle name="標準 3 2" xfId="12" xr:uid="{00000000-0005-0000-0000-00000C000000}"/>
    <cellStyle name="標準 3 3" xfId="13" xr:uid="{C364370F-7F81-4C1C-AFF4-516C9A21765A}"/>
  </cellStyles>
  <dxfs count="115">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ont>
        <color rgb="FF0000FF"/>
      </font>
    </dxf>
    <dxf>
      <font>
        <color theme="0"/>
      </font>
    </dxf>
    <dxf>
      <fill>
        <patternFill>
          <bgColor theme="0" tint="-0.14996795556505021"/>
        </patternFill>
      </fill>
    </dxf>
    <dxf>
      <fill>
        <patternFill>
          <bgColor theme="0" tint="-0.14996795556505021"/>
        </patternFill>
      </fill>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ont>
        <color rgb="FF0000FF"/>
      </font>
    </dxf>
    <dxf>
      <font>
        <color rgb="FF0000FF"/>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ont>
        <color rgb="FF0000FF"/>
      </font>
    </dxf>
    <dxf>
      <font>
        <color rgb="FF0000FF"/>
      </font>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theme="0"/>
      </font>
    </dxf>
    <dxf>
      <font>
        <color rgb="FF0000FF"/>
      </font>
      <fill>
        <patternFill>
          <bgColor theme="3" tint="0.39994506668294322"/>
        </patternFill>
      </fill>
    </dxf>
    <dxf>
      <font>
        <color theme="0"/>
      </font>
    </dxf>
    <dxf>
      <font>
        <color rgb="FF0000FF"/>
      </font>
    </dxf>
    <dxf>
      <font>
        <b/>
        <i val="0"/>
        <color theme="0" tint="-0.499984740745262"/>
      </font>
    </dxf>
    <dxf>
      <font>
        <b/>
        <i val="0"/>
        <color theme="0" tint="-0.499984740745262"/>
      </font>
    </dxf>
    <dxf>
      <font>
        <color theme="0"/>
      </font>
    </dxf>
    <dxf>
      <fill>
        <patternFill>
          <bgColor theme="0" tint="-0.14996795556505021"/>
        </patternFill>
      </fill>
    </dxf>
    <dxf>
      <font>
        <color rgb="FF0000FF"/>
      </font>
    </dxf>
    <dxf>
      <font>
        <b/>
        <i val="0"/>
        <color theme="0" tint="-0.499984740745262"/>
      </font>
    </dxf>
    <dxf>
      <font>
        <b/>
        <i val="0"/>
        <color theme="0" tint="-0.499984740745262"/>
      </font>
    </dxf>
    <dxf>
      <font>
        <color rgb="FF0000FF"/>
      </font>
      <fill>
        <patternFill>
          <bgColor theme="3" tint="0.39994506668294322"/>
        </patternFill>
      </fill>
    </dxf>
    <dxf>
      <font>
        <color rgb="FF0000FF"/>
      </font>
      <fill>
        <patternFill>
          <bgColor rgb="FF9999FF"/>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color theme="0"/>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theme="0"/>
      </font>
    </dxf>
    <dxf>
      <font>
        <color theme="0"/>
      </font>
    </dxf>
    <dxf>
      <font>
        <color rgb="FF0000FF"/>
      </font>
      <fill>
        <patternFill>
          <bgColor theme="3" tint="0.39994506668294322"/>
        </patternFill>
      </fill>
    </dxf>
    <dxf>
      <font>
        <b/>
        <i val="0"/>
        <color theme="0" tint="-0.499984740745262"/>
      </font>
    </dxf>
    <dxf>
      <font>
        <b/>
        <i val="0"/>
        <color theme="0" tint="-0.499984740745262"/>
      </font>
    </dxf>
    <dxf>
      <font>
        <b/>
        <i val="0"/>
        <color theme="0" tint="-0.499984740745262"/>
      </font>
    </dxf>
    <dxf>
      <font>
        <b/>
        <i val="0"/>
        <color theme="0" tint="-0.499984740745262"/>
      </font>
    </dxf>
    <dxf>
      <font>
        <color rgb="FF0000FF"/>
      </font>
    </dxf>
    <dxf>
      <fill>
        <patternFill>
          <bgColor theme="0" tint="-0.14996795556505021"/>
        </patternFill>
      </fill>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ill>
        <patternFill>
          <bgColor theme="0" tint="-0.14996795556505021"/>
        </patternFill>
      </fill>
    </dxf>
    <dxf>
      <fill>
        <patternFill>
          <bgColor theme="0" tint="-0.14996795556505021"/>
        </patternFill>
      </fill>
    </dxf>
    <dxf>
      <font>
        <color rgb="FF0000FF"/>
      </font>
      <fill>
        <patternFill>
          <bgColor theme="3" tint="0.39994506668294322"/>
        </patternFill>
      </fill>
    </dxf>
    <dxf>
      <font>
        <color theme="0"/>
      </font>
    </dxf>
    <dxf>
      <font>
        <color rgb="FF0000FF"/>
      </font>
      <fill>
        <patternFill patternType="none">
          <bgColor auto="1"/>
        </patternFill>
      </fill>
    </dxf>
    <dxf>
      <font>
        <b/>
        <i val="0"/>
        <color theme="0" tint="-0.499984740745262"/>
      </font>
    </dxf>
    <dxf>
      <font>
        <b/>
        <i val="0"/>
        <color theme="0" tint="-0.499984740745262"/>
      </font>
    </dxf>
    <dxf>
      <fill>
        <patternFill>
          <bgColor theme="0" tint="-0.14996795556505021"/>
        </patternFill>
      </fill>
    </dxf>
    <dxf>
      <font>
        <color rgb="FF0000FF"/>
      </font>
    </dxf>
    <dxf>
      <font>
        <color rgb="FF0000FF"/>
      </font>
      <fill>
        <patternFill>
          <bgColor theme="3" tint="0.39994506668294322"/>
        </patternFill>
      </fill>
    </dxf>
    <dxf>
      <fill>
        <patternFill>
          <bgColor theme="0" tint="-0.14996795556505021"/>
        </patternFill>
      </fill>
    </dxf>
    <dxf>
      <font>
        <color rgb="FF0000FF"/>
      </font>
      <fill>
        <patternFill>
          <bgColor theme="3" tint="0.39994506668294322"/>
        </patternFill>
      </fill>
    </dxf>
    <dxf>
      <font>
        <color auto="1"/>
      </font>
      <fill>
        <patternFill>
          <bgColor theme="0" tint="-0.14996795556505021"/>
        </patternFill>
      </fill>
    </dxf>
    <dxf>
      <font>
        <color theme="0"/>
      </font>
    </dxf>
    <dxf>
      <font>
        <color theme="0"/>
      </font>
    </dxf>
    <dxf>
      <numFmt numFmtId="179" formatCode="yy&quot;年&quot;\ m&quot;月　&quot;d&quot;日　&quot;aaa&quot;曜&quot;"/>
    </dxf>
    <dxf>
      <numFmt numFmtId="181" formatCode="####&quot;年&quot;\ ##&quot;月&quot;\ ##&quot;日&quot;\ \(&quot;第&quot;#&quot;木&quot;&quot;曜&quot;\)"/>
    </dxf>
    <dxf>
      <numFmt numFmtId="181" formatCode="####&quot;年&quot;\ ##&quot;月&quot;\ ##&quot;日&quot;\ \(&quot;第&quot;#&quot;木&quot;&quot;曜&quot;\)"/>
    </dxf>
  </dxfs>
  <tableStyles count="0" defaultTableStyle="TableStyleMedium2" defaultPivotStyle="PivotStyleLight16"/>
  <colors>
    <mruColors>
      <color rgb="FF0000FF"/>
      <color rgb="FFCCCCFF"/>
      <color rgb="FFFFFFCC"/>
      <color rgb="FFFF00FF"/>
      <color rgb="FFCCFFCC"/>
      <color rgb="FFCCFFFF"/>
      <color rgb="FFFF9900"/>
      <color rgb="FFFFCCFF"/>
      <color rgb="FFFFCC99"/>
      <color rgb="FFE1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adservice.niigata-mn.co.jp/service/gatachira/" TargetMode="External"/><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adservice.niigata-mn.co.jp/service/flyer/kurumiru-delivery/"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124864</xdr:colOff>
      <xdr:row>21</xdr:row>
      <xdr:rowOff>162400</xdr:rowOff>
    </xdr:from>
    <xdr:to>
      <xdr:col>9</xdr:col>
      <xdr:colOff>30381</xdr:colOff>
      <xdr:row>25</xdr:row>
      <xdr:rowOff>206508</xdr:rowOff>
    </xdr:to>
    <xdr:pic>
      <xdr:nvPicPr>
        <xdr:cNvPr id="3" name="図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7599" y="7233312"/>
          <a:ext cx="3939635" cy="90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54428</xdr:colOff>
      <xdr:row>6</xdr:row>
      <xdr:rowOff>364451</xdr:rowOff>
    </xdr:from>
    <xdr:to>
      <xdr:col>18</xdr:col>
      <xdr:colOff>538841</xdr:colOff>
      <xdr:row>20</xdr:row>
      <xdr:rowOff>186417</xdr:rowOff>
    </xdr:to>
    <xdr:pic>
      <xdr:nvPicPr>
        <xdr:cNvPr id="5" name="図 4">
          <a:extLst>
            <a:ext uri="{FF2B5EF4-FFF2-40B4-BE49-F238E27FC236}">
              <a16:creationId xmlns:a16="http://schemas.microsoft.com/office/drawing/2014/main" id="{CCA2316C-94A4-FBE0-BE27-37FE7F7510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1999" y="1670737"/>
          <a:ext cx="11968842" cy="5564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27676</xdr:rowOff>
    </xdr:from>
    <xdr:to>
      <xdr:col>9</xdr:col>
      <xdr:colOff>390525</xdr:colOff>
      <xdr:row>1</xdr:row>
      <xdr:rowOff>76289</xdr:rowOff>
    </xdr:to>
    <xdr:sp macro="" textlink="">
      <xdr:nvSpPr>
        <xdr:cNvPr id="2" name="AutoShape 2">
          <a:extLst>
            <a:ext uri="{FF2B5EF4-FFF2-40B4-BE49-F238E27FC236}">
              <a16:creationId xmlns:a16="http://schemas.microsoft.com/office/drawing/2014/main" id="{00000000-0008-0000-0300-000002000000}"/>
            </a:ext>
          </a:extLst>
        </xdr:cNvPr>
        <xdr:cNvSpPr>
          <a:spLocks noChangeArrowheads="1"/>
        </xdr:cNvSpPr>
      </xdr:nvSpPr>
      <xdr:spPr bwMode="auto">
        <a:xfrm>
          <a:off x="4143375" y="27676"/>
          <a:ext cx="2076450" cy="248638"/>
        </a:xfrm>
        <a:prstGeom prst="roundRect">
          <a:avLst>
            <a:gd name="adj" fmla="val 16667"/>
          </a:avLst>
        </a:prstGeom>
        <a:solidFill>
          <a:srgbClr xmlns:mc="http://schemas.openxmlformats.org/markup-compatibility/2006" xmlns:a14="http://schemas.microsoft.com/office/drawing/2010/main" val="333333" mc:Ignorable="a14" a14:legacySpreadsheetColorIndex="6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FFFFFF"/>
              </a:solidFill>
              <a:latin typeface="ＭＳ Ｐゴシック"/>
              <a:ea typeface="ＭＳ Ｐゴシック"/>
            </a:rPr>
            <a:t>新聞折込広告基準のご案内</a:t>
          </a:r>
        </a:p>
      </xdr:txBody>
    </xdr:sp>
    <xdr:clientData/>
  </xdr:twoCellAnchor>
  <xdr:twoCellAnchor>
    <xdr:from>
      <xdr:col>8</xdr:col>
      <xdr:colOff>57151</xdr:colOff>
      <xdr:row>1</xdr:row>
      <xdr:rowOff>123826</xdr:rowOff>
    </xdr:from>
    <xdr:to>
      <xdr:col>15</xdr:col>
      <xdr:colOff>628650</xdr:colOff>
      <xdr:row>35</xdr:row>
      <xdr:rowOff>142875</xdr:rowOff>
    </xdr:to>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5467351" y="333376"/>
          <a:ext cx="5305424" cy="7143749"/>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、新聞社・折込会社・販売店の業務に支障を発生させるおそれがある広告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・前記以外の事項でも、政治・宗教問題や係争中の問題、もしくは意見が大きく分かれ政治・宗教問題化、係</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争化が予想される内容など、折込実施によって新聞社・折込会社・販売店の業務や営業活動に支障や不利</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益を発生させるおそれがあるもの。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・新聞形態の広告、新聞本紙と誤認されやすい広告。</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・公序良俗に反したり、反社会的な表現の広告、誹謗中傷のおそれのある広告、あるいは迷信などに頼る非</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科学的な広告。</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・独占禁止法、景品表示法、関係告示、規約に反するもの。</a:t>
          </a:r>
        </a:p>
        <a:p>
          <a:pPr algn="l" rtl="0">
            <a:lnSpc>
              <a:spcPts val="1200"/>
            </a:lnSpc>
            <a:defRPr sz="1000"/>
          </a:pP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・その他、当社が妥当でないと判断した広告。可否の理由について、当社は説明する義務を負いません。</a:t>
          </a: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上記に限らず、判断が難しいものは、諸関係機関の指導・協議により決定させていただきます。ご不明の点</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につきましては当社へお問い合わせください。　　　　　　</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平成</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14</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月</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17</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日改正</a:t>
          </a:r>
          <a:r>
            <a:rPr lang="en-US" altLang="ja-JP" sz="85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rPr>
            <a:t>日本新聞協会（一部抜粋）</a:t>
          </a:r>
        </a:p>
        <a:p>
          <a:pPr algn="l" rtl="0">
            <a:lnSpc>
              <a:spcPts val="1200"/>
            </a:lnSpc>
            <a:defRPr sz="1000"/>
          </a:pP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r>
            <a:rPr lang="ja-JP" altLang="en-US" sz="850" b="1" i="0" u="none" strike="noStrike" baseline="0">
              <a:solidFill>
                <a:srgbClr val="000000"/>
              </a:solidFill>
              <a:latin typeface="ＭＳ Ｐ明朝"/>
              <a:ea typeface="ＭＳ Ｐ明朝"/>
              <a:cs typeface="+mn-cs"/>
            </a:rPr>
            <a:t>折込広告の取り扱いにあたっての注意事項</a:t>
          </a:r>
          <a:endParaRPr lang="en-US" altLang="ja-JP" sz="850" b="1"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・新潟日報メディアネットでは、日本新聞協会の新聞折込広告基準を参考とし、折込広告基準を設けており</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ます。お申し込みの際は必ずお読みください。この基準に基づき、入金確認後もしくはチラシ搬入後であっ</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ても取り扱いをお断りする場合があります。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・天災、災害等の事故や感染症の発生、新聞制作の遅れなどの場合、やむを得ず折込日の変更をさせてい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ただいたり、折込されないことがありますので、ご了承ください。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・折込配布の正確を期すため、折込広告部数表の提出をお願いしております。電話連絡による口頭のお申し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込みは誤りのもとになり、万一事故が生じた場合、当社では一切責任は負いかねますのでご了承ください。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・搬入締切後の中止及び変更は、業務が混乱し、間違いが起きやすくなりますのでお断りさせていただきます。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特別な中止や変更の場合でも、搬入締切を過ぎると、配送や回収等にかかる費用が必要です。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・折込広告の新聞組み込み作業につきましては、販売店に対して細心の注意を払うよう指導しておりますが、</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偶然の漏れや重複等につきましてはご容赦ください。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・折込地区の指定がある場合でも、配達区域の関係で希望通りの折込にならない場合があります。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・折込される新聞の銘柄を指定することはできません。</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・最小引受け枚数を各サイズとも</a:t>
          </a: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部単位でお願いしております。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・連合広告</a:t>
          </a: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枚の折込広告に複数の広告主が掲載されたもの</a:t>
          </a: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は、単価が倍料金となります。ただし、下記内</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容に準じた広告は通常料金にて対応いたします。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①商店街などの記念・統一売り出し</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②グループ・サークル・チェーン店・同一建物・同一地内のテナント</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③同一場所においての合同販売</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④目的が同一のもので、後援・共催・販売元・業務提携があるもの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⑤旅行業者等の旅館名・協賛店名が連記してあるもの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⑥消費者が見て、同一スポンサーと受け取れるもの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⑦公共交通機関の時刻表等</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a:ea typeface="ＭＳ Ｐ明朝"/>
              <a:cs typeface="+mn-cs"/>
            </a:rPr>
            <a:t>くるみるサービスについて</a:t>
          </a:r>
          <a:r>
            <a:rPr lang="en-US" altLang="ja-JP" sz="850" b="0" i="0" u="none" strike="noStrike" baseline="0">
              <a:solidFill>
                <a:srgbClr val="000000"/>
              </a:solidFill>
              <a:latin typeface="ＭＳ Ｐ明朝"/>
              <a:ea typeface="ＭＳ Ｐ明朝"/>
              <a:cs typeface="+mn-cs"/>
            </a:rPr>
            <a:t>】</a:t>
          </a:r>
        </a:p>
        <a:p>
          <a:pPr algn="l" rtl="0">
            <a:lnSpc>
              <a:spcPts val="1100"/>
            </a:lnSpc>
            <a:defRPr sz="1000"/>
          </a:pPr>
          <a:r>
            <a:rPr lang="ja-JP" altLang="en-US" sz="850" b="0" i="0" u="none" strike="noStrike" baseline="0">
              <a:solidFill>
                <a:srgbClr val="000000"/>
              </a:solidFill>
              <a:latin typeface="ＭＳ Ｐ明朝"/>
              <a:ea typeface="ＭＳ Ｐ明朝"/>
              <a:cs typeface="+mn-cs"/>
            </a:rPr>
            <a:t>・新聞無購読世帯でチラシを見たい方を会員化し、朝刊時間帯にチラシのみをお届けするサービスです。</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a:t>
          </a:r>
          <a:r>
            <a:rPr lang="ja-JP" altLang="en-US" sz="850" b="0" i="0" u="none" strike="noStrike" baseline="0">
              <a:solidFill>
                <a:srgbClr val="000000"/>
              </a:solidFill>
              <a:latin typeface="ＭＳ Ｐ明朝" panose="02020600040205080304" pitchFamily="18" charset="-128"/>
              <a:ea typeface="ＭＳ Ｐ明朝" panose="02020600040205080304" pitchFamily="18" charset="-128"/>
              <a:cs typeface="+mn-cs"/>
            </a:rPr>
            <a:t>会員には一部準会員（販売店が新聞無購読者へポスティング可否の意思確認を行い、不要という意思</a:t>
          </a:r>
          <a:endParaRPr lang="en-US" altLang="ja-JP" sz="85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rtl="0"/>
          <a:r>
            <a:rPr lang="en-US" altLang="ja-JP" sz="850" b="0" i="0" baseline="0">
              <a:effectLst/>
              <a:latin typeface="ＭＳ Ｐ明朝" panose="02020600040205080304" pitchFamily="18" charset="-128"/>
              <a:ea typeface="ＭＳ Ｐ明朝" panose="02020600040205080304" pitchFamily="18" charset="-128"/>
              <a:cs typeface="+mn-cs"/>
            </a:rPr>
            <a:t> </a:t>
          </a:r>
          <a:r>
            <a:rPr lang="ja-JP" altLang="ja-JP" sz="850" b="0" i="0" baseline="0">
              <a:effectLst/>
              <a:latin typeface="ＭＳ Ｐ明朝" panose="02020600040205080304" pitchFamily="18" charset="-128"/>
              <a:ea typeface="ＭＳ Ｐ明朝" panose="02020600040205080304" pitchFamily="18" charset="-128"/>
              <a:cs typeface="+mn-cs"/>
            </a:rPr>
            <a:t>表示が無かった世帯）を含みます。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r>
            <a:rPr lang="ja-JP" altLang="ja-JP" sz="850" b="0" i="0" baseline="0">
              <a:effectLst/>
              <a:latin typeface="ＭＳ Ｐ明朝" panose="02020600040205080304" pitchFamily="18" charset="-128"/>
              <a:ea typeface="ＭＳ Ｐ明朝" panose="02020600040205080304" pitchFamily="18" charset="-128"/>
              <a:cs typeface="+mn-cs"/>
            </a:rPr>
            <a:t>・「くるみる」を除く指定は可となりますが、「くるみる」のみへの配布は不可となります。</a:t>
          </a:r>
          <a:endParaRPr lang="ja-JP" altLang="ja-JP" sz="850">
            <a:effectLst/>
            <a:latin typeface="ＭＳ Ｐ明朝" panose="02020600040205080304" pitchFamily="18" charset="-128"/>
            <a:ea typeface="ＭＳ Ｐ明朝" panose="02020600040205080304" pitchFamily="18" charset="-128"/>
          </a:endParaRPr>
        </a:p>
        <a:p>
          <a:pPr rtl="0"/>
          <a:r>
            <a:rPr lang="ja-JP" altLang="ja-JP" sz="850" b="0" i="0" baseline="0">
              <a:effectLst/>
              <a:latin typeface="ＭＳ Ｐ明朝" panose="02020600040205080304" pitchFamily="18" charset="-128"/>
              <a:ea typeface="ＭＳ Ｐ明朝" panose="02020600040205080304" pitchFamily="18" charset="-128"/>
              <a:cs typeface="+mn-cs"/>
            </a:rPr>
            <a:t>・「くるみる」の部数は必要に応じて改定いたします。</a:t>
          </a:r>
          <a:endParaRPr lang="ja-JP" altLang="ja-JP" sz="850">
            <a:effectLst/>
            <a:latin typeface="ＭＳ Ｐ明朝" panose="02020600040205080304" pitchFamily="18" charset="-128"/>
            <a:ea typeface="ＭＳ Ｐ明朝" panose="02020600040205080304" pitchFamily="18" charset="-128"/>
          </a:endParaRPr>
        </a:p>
        <a:p>
          <a:pPr algn="l" rtl="0">
            <a:lnSpc>
              <a:spcPts val="1100"/>
            </a:lnSpc>
            <a:defRPr sz="1000"/>
          </a:pPr>
          <a:endParaRPr lang="en-US" altLang="ja-JP" sz="850" b="0" i="0" u="none" strike="noStrike" baseline="0">
            <a:solidFill>
              <a:srgbClr val="000000"/>
            </a:solidFill>
            <a:latin typeface="ＭＳ Ｐ明朝"/>
            <a:ea typeface="ＭＳ Ｐ明朝"/>
            <a:cs typeface="+mn-cs"/>
          </a:endParaRPr>
        </a:p>
      </xdr:txBody>
    </xdr:sp>
    <xdr:clientData/>
  </xdr:twoCellAnchor>
  <xdr:twoCellAnchor>
    <xdr:from>
      <xdr:col>0</xdr:col>
      <xdr:colOff>28576</xdr:colOff>
      <xdr:row>1</xdr:row>
      <xdr:rowOff>123825</xdr:rowOff>
    </xdr:from>
    <xdr:to>
      <xdr:col>8</xdr:col>
      <xdr:colOff>57150</xdr:colOff>
      <xdr:row>35</xdr:row>
      <xdr:rowOff>133351</xdr:rowOff>
    </xdr:to>
    <xdr:sp macro="" textlink="">
      <xdr:nvSpPr>
        <xdr:cNvPr id="4" name="Text Box 1">
          <a:extLst>
            <a:ext uri="{FF2B5EF4-FFF2-40B4-BE49-F238E27FC236}">
              <a16:creationId xmlns:a16="http://schemas.microsoft.com/office/drawing/2014/main" id="{00000000-0008-0000-0300-000004000000}"/>
            </a:ext>
          </a:extLst>
        </xdr:cNvPr>
        <xdr:cNvSpPr txBox="1">
          <a:spLocks noChangeArrowheads="1"/>
        </xdr:cNvSpPr>
      </xdr:nvSpPr>
      <xdr:spPr bwMode="auto">
        <a:xfrm>
          <a:off x="28576" y="333375"/>
          <a:ext cx="5438774" cy="713422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0" bIns="0" anchor="t" upright="1"/>
        <a:lstStyle/>
        <a:p>
          <a:pPr algn="l" rtl="0">
            <a:lnSpc>
              <a:spcPts val="1100"/>
            </a:lnSpc>
            <a:defRPr sz="1000"/>
          </a:pPr>
          <a:r>
            <a:rPr lang="ja-JP" altLang="en-US" sz="850" b="0" i="0" u="none" strike="noStrike" baseline="0">
              <a:solidFill>
                <a:srgbClr val="000000"/>
              </a:solidFill>
              <a:latin typeface="ＭＳ Ｐ明朝"/>
              <a:ea typeface="ＭＳ Ｐ明朝"/>
              <a:cs typeface="+mn-cs"/>
            </a:rPr>
            <a:t>　日本新聞協会に加盟する新聞社とその販売店は、折込広告の社会的影響を考慮して「新聞折込広告基準」を設けております。株式会社新潟日報メディアネットはその基準を参考にして、下記項目に該当及び抵触する折込広告の取り扱いをお断りする場合があります。</a:t>
          </a:r>
        </a:p>
        <a:p>
          <a:pPr algn="l" rtl="0">
            <a:lnSpc>
              <a:spcPts val="1100"/>
            </a:lnSpc>
            <a:defRPr sz="1000"/>
          </a:pPr>
          <a:r>
            <a:rPr lang="ja-JP" altLang="en-US" sz="850" b="0" i="0" u="none" strike="noStrike" baseline="0">
              <a:solidFill>
                <a:srgbClr val="000000"/>
              </a:solidFill>
              <a:latin typeface="ＭＳ Ｐ明朝"/>
              <a:ea typeface="ＭＳ Ｐ明朝"/>
              <a:cs typeface="+mn-cs"/>
            </a:rPr>
            <a:t> </a:t>
          </a:r>
        </a:p>
        <a:p>
          <a:pPr algn="l" rtl="0">
            <a:lnSpc>
              <a:spcPts val="1100"/>
            </a:lnSpc>
            <a:defRPr sz="1000"/>
          </a:pPr>
          <a:r>
            <a:rPr lang="en-US" altLang="ja-JP" sz="850" b="0" i="0" u="none" strike="noStrike" baseline="0">
              <a:solidFill>
                <a:srgbClr val="000000"/>
              </a:solidFill>
              <a:latin typeface="ＭＳ Ｐ明朝"/>
              <a:ea typeface="ＭＳ Ｐ明朝"/>
              <a:cs typeface="+mn-cs"/>
            </a:rPr>
            <a:t>1</a:t>
          </a:r>
          <a:r>
            <a:rPr lang="ja-JP" altLang="en-US" sz="850" b="0" i="0" u="none" strike="noStrike" baseline="0">
              <a:solidFill>
                <a:srgbClr val="000000"/>
              </a:solidFill>
              <a:latin typeface="ＭＳ Ｐ明朝"/>
              <a:ea typeface="ＭＳ Ｐ明朝"/>
              <a:cs typeface="+mn-cs"/>
            </a:rPr>
            <a:t>、責任の所在および内容が不明確な広告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・広告主名、所在地名、連絡先が記載されていない広告。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・広告の意味、目的が分からないもの。 </a:t>
          </a:r>
        </a:p>
        <a:p>
          <a:pPr algn="l" rtl="0">
            <a:lnSpc>
              <a:spcPts val="1100"/>
            </a:lnSpc>
            <a:defRPr sz="1000"/>
          </a:pPr>
          <a:r>
            <a:rPr lang="en-US" altLang="ja-JP" sz="850" b="0" i="0" u="none" strike="noStrike" baseline="0">
              <a:solidFill>
                <a:srgbClr val="000000"/>
              </a:solidFill>
              <a:latin typeface="ＭＳ Ｐ明朝"/>
              <a:ea typeface="ＭＳ Ｐ明朝"/>
              <a:cs typeface="+mn-cs"/>
            </a:rPr>
            <a:t>2</a:t>
          </a:r>
          <a:r>
            <a:rPr lang="ja-JP" altLang="en-US" sz="850" b="0" i="0" u="none" strike="noStrike" baseline="0">
              <a:solidFill>
                <a:srgbClr val="000000"/>
              </a:solidFill>
              <a:latin typeface="ＭＳ Ｐ明朝"/>
              <a:ea typeface="ＭＳ Ｐ明朝"/>
              <a:cs typeface="+mn-cs"/>
            </a:rPr>
            <a:t>、虚偽または誤認されるおそれがある広告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・「日本一」「世界一」など最高・最大級の表現、「確実に儲かる」「ぜったいにやせる」などの断定的表現を何の</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根拠もなく使用した広告。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・「不当な二重価格表示広告」および「おとり広告」。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3</a:t>
          </a:r>
          <a:r>
            <a:rPr lang="ja-JP" altLang="en-US" sz="850" b="0" i="0" u="none" strike="noStrike" baseline="0">
              <a:solidFill>
                <a:srgbClr val="000000"/>
              </a:solidFill>
              <a:latin typeface="ＭＳ Ｐ明朝"/>
              <a:ea typeface="ＭＳ Ｐ明朝"/>
              <a:cs typeface="+mn-cs"/>
            </a:rPr>
            <a:t>、公序良俗を乱す表現の広告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・露骨な性表現あるいは暴力や犯罪を肯定、礼賛する広告、麻薬・覚醒剤の使用を賛美したり、その他残虐な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ja-JP" altLang="en-US" sz="850" b="0" i="0" u="none" strike="noStrike" baseline="0">
              <a:solidFill>
                <a:srgbClr val="000000"/>
              </a:solidFill>
              <a:latin typeface="ＭＳ Ｐ明朝"/>
              <a:ea typeface="ＭＳ Ｐ明朝"/>
              <a:cs typeface="+mn-cs"/>
            </a:rPr>
            <a:t> 表現のある広告。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4</a:t>
          </a:r>
          <a:r>
            <a:rPr lang="ja-JP" altLang="en-US" sz="850" b="0" i="0" u="none" strike="noStrike" baseline="0">
              <a:solidFill>
                <a:srgbClr val="000000"/>
              </a:solidFill>
              <a:latin typeface="ＭＳ Ｐ明朝"/>
              <a:ea typeface="ＭＳ Ｐ明朝"/>
              <a:cs typeface="+mn-cs"/>
            </a:rPr>
            <a:t>、不動産広告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・「宅地建物取引業法」などの関係法規、不動産公正取引協議会の「不動産の表示に関する公正競争規約」</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5</a:t>
          </a:r>
          <a:r>
            <a:rPr lang="ja-JP" altLang="en-US" sz="850" b="0" i="0" u="none" strike="noStrike" baseline="0">
              <a:solidFill>
                <a:srgbClr val="000000"/>
              </a:solidFill>
              <a:latin typeface="ＭＳ Ｐ明朝"/>
              <a:ea typeface="ＭＳ Ｐ明朝"/>
              <a:cs typeface="+mn-cs"/>
            </a:rPr>
            <a:t>、求人広告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・雇用主の名称・所在地・連絡先、企業の業種と就業する職種など必要な事項が記載されていない広告。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・「男女雇用機会均等法」「雇用対策法」に抵触するおそれがあるもの。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・履歴書用紙付求人広告で、履歴書に本籍地、家族関係、宗教・支持政党など差別につながる項目があるもの。</a:t>
          </a:r>
        </a:p>
        <a:p>
          <a:pPr algn="l" rtl="0">
            <a:lnSpc>
              <a:spcPts val="1100"/>
            </a:lnSpc>
            <a:defRPr sz="1000"/>
          </a:pPr>
          <a:r>
            <a:rPr lang="ja-JP" altLang="en-US" sz="850" b="0" i="0" u="none" strike="noStrike" baseline="0">
              <a:solidFill>
                <a:srgbClr val="000000"/>
              </a:solidFill>
              <a:latin typeface="ＭＳ Ｐ明朝"/>
              <a:ea typeface="ＭＳ Ｐ明朝"/>
              <a:cs typeface="+mn-cs"/>
            </a:rPr>
            <a:t>・求人広告に見せかけて講習料をとったり、物品・書籍などを売りつけたりすることが目的の広告。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6</a:t>
          </a:r>
          <a:r>
            <a:rPr lang="ja-JP" altLang="en-US" sz="850" b="0" i="0" u="none" strike="noStrike" baseline="0">
              <a:solidFill>
                <a:srgbClr val="000000"/>
              </a:solidFill>
              <a:latin typeface="ＭＳ Ｐ明朝"/>
              <a:ea typeface="ＭＳ Ｐ明朝"/>
              <a:cs typeface="+mn-cs"/>
            </a:rPr>
            <a:t>、名誉毀損・プライバシーの侵害などのおそれがある広告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・名誉毀損・プライバシーの侵害、信用毀損、業務妨害となるおそれのあるもの。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7</a:t>
          </a:r>
          <a:r>
            <a:rPr lang="ja-JP" altLang="en-US" sz="850" b="0" i="0" u="none" strike="noStrike" baseline="0">
              <a:solidFill>
                <a:srgbClr val="000000"/>
              </a:solidFill>
              <a:latin typeface="ＭＳ Ｐ明朝"/>
              <a:ea typeface="ＭＳ Ｐ明朝"/>
              <a:cs typeface="+mn-cs"/>
            </a:rPr>
            <a:t>、選挙運動ビラなど</a:t>
          </a:r>
        </a:p>
        <a:p>
          <a:pPr algn="l" rtl="0">
            <a:lnSpc>
              <a:spcPts val="1100"/>
            </a:lnSpc>
            <a:defRPr sz="1000"/>
          </a:pPr>
          <a:r>
            <a:rPr lang="ja-JP" altLang="en-US" sz="850" b="0" i="0" u="none" strike="noStrike" baseline="0">
              <a:solidFill>
                <a:srgbClr val="000000"/>
              </a:solidFill>
              <a:latin typeface="ＭＳ Ｐ明朝"/>
              <a:ea typeface="ＭＳ Ｐ明朝"/>
              <a:cs typeface="+mn-cs"/>
            </a:rPr>
            <a:t>・選挙運動のための折込広告で、「公職選挙法」の要件を備えていないもの。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8</a:t>
          </a:r>
          <a:r>
            <a:rPr lang="ja-JP" altLang="en-US" sz="850" b="0" i="0" u="none" strike="noStrike" baseline="0">
              <a:solidFill>
                <a:srgbClr val="000000"/>
              </a:solidFill>
              <a:latin typeface="ＭＳ Ｐ明朝"/>
              <a:ea typeface="ＭＳ Ｐ明朝"/>
              <a:cs typeface="+mn-cs"/>
            </a:rPr>
            <a:t>、弁護士の広告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・弁護士および外国特別会員の業務広告で、日本弁護士連合会の「弁護士の業務広告に関する規程」「外国</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特別会員の業務広告に関する規程」により定められた範囲を逸脱しているもの。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9</a:t>
          </a:r>
          <a:r>
            <a:rPr lang="ja-JP" altLang="en-US" sz="850" b="0" i="0" u="none" strike="noStrike" baseline="0">
              <a:solidFill>
                <a:srgbClr val="000000"/>
              </a:solidFill>
              <a:latin typeface="ＭＳ Ｐ明朝"/>
              <a:ea typeface="ＭＳ Ｐ明朝"/>
              <a:cs typeface="+mn-cs"/>
            </a:rPr>
            <a:t>、医療関係の広告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・医業・歯科医業・病院・診療所・助産所などの広告で、医療法に定められた事項が記載されていないもの。あ</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ん摩業、マッサージ業、柔道整復業などについて、関連法規に定められた事項以外が記載されている広告。</a:t>
          </a:r>
        </a:p>
        <a:p>
          <a:pPr algn="l" rtl="0">
            <a:lnSpc>
              <a:spcPts val="1100"/>
            </a:lnSpc>
            <a:defRPr sz="1000"/>
          </a:pPr>
          <a:r>
            <a:rPr lang="en-US" altLang="ja-JP" sz="850" b="0" i="0" u="none" strike="noStrike" baseline="0">
              <a:solidFill>
                <a:srgbClr val="000000"/>
              </a:solidFill>
              <a:latin typeface="ＭＳ Ｐ明朝"/>
              <a:ea typeface="ＭＳ Ｐ明朝"/>
              <a:cs typeface="+mn-cs"/>
            </a:rPr>
            <a:t>10</a:t>
          </a:r>
          <a:r>
            <a:rPr lang="ja-JP" altLang="en-US" sz="850" b="0" i="0" u="none" strike="noStrike" baseline="0">
              <a:solidFill>
                <a:srgbClr val="000000"/>
              </a:solidFill>
              <a:latin typeface="ＭＳ Ｐ明朝"/>
              <a:ea typeface="ＭＳ Ｐ明朝"/>
              <a:cs typeface="+mn-cs"/>
            </a:rPr>
            <a:t>、医療品の広告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・医薬品・医薬部外品・化粧品・医療用具・特定疾病用の医薬品・承認前の医薬品などの広告で、「医薬品等</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適性広告基準」の範囲を逸脱しているもの。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11</a:t>
          </a:r>
          <a:r>
            <a:rPr lang="ja-JP" altLang="en-US" sz="850" b="0" i="0" u="none" strike="noStrike" baseline="0">
              <a:solidFill>
                <a:srgbClr val="000000"/>
              </a:solidFill>
              <a:latin typeface="ＭＳ Ｐ明朝"/>
              <a:ea typeface="ＭＳ Ｐ明朝"/>
              <a:cs typeface="+mn-cs"/>
            </a:rPr>
            <a:t>、健康食品の広告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・医薬品的な効能・効果が表示されているもの。</a:t>
          </a:r>
        </a:p>
        <a:p>
          <a:pPr algn="l" rtl="0">
            <a:lnSpc>
              <a:spcPts val="1100"/>
            </a:lnSpc>
            <a:defRPr sz="1000"/>
          </a:pPr>
          <a:r>
            <a:rPr lang="en-US" altLang="ja-JP" sz="850" b="0" i="0" u="none" strike="noStrike" baseline="0">
              <a:solidFill>
                <a:srgbClr val="000000"/>
              </a:solidFill>
              <a:latin typeface="ＭＳ Ｐ明朝"/>
              <a:ea typeface="ＭＳ Ｐ明朝"/>
              <a:cs typeface="+mn-cs"/>
            </a:rPr>
            <a:t>12</a:t>
          </a:r>
          <a:r>
            <a:rPr lang="ja-JP" altLang="en-US" sz="850" b="0" i="0" u="none" strike="noStrike" baseline="0">
              <a:solidFill>
                <a:srgbClr val="000000"/>
              </a:solidFill>
              <a:latin typeface="ＭＳ Ｐ明朝"/>
              <a:ea typeface="ＭＳ Ｐ明朝"/>
              <a:cs typeface="+mn-cs"/>
            </a:rPr>
            <a:t>、エステティックの広告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・「特定商取引法」で定められた誇大広告の禁止に抵触するおそれがあるもの。＜例＞安全、完璧、日本一、</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業界一、業界初、絶対、永久、永遠、治療、治すなど。</a:t>
          </a:r>
        </a:p>
        <a:p>
          <a:pPr algn="l" rtl="0">
            <a:lnSpc>
              <a:spcPts val="1100"/>
            </a:lnSpc>
            <a:defRPr sz="1000"/>
          </a:pPr>
          <a:r>
            <a:rPr lang="en-US" altLang="ja-JP" sz="850" b="0" i="0" u="none" strike="noStrike" baseline="0">
              <a:solidFill>
                <a:srgbClr val="000000"/>
              </a:solidFill>
              <a:latin typeface="ＭＳ Ｐ明朝"/>
              <a:ea typeface="ＭＳ Ｐ明朝"/>
              <a:cs typeface="+mn-cs"/>
            </a:rPr>
            <a:t>13</a:t>
          </a:r>
          <a:r>
            <a:rPr lang="ja-JP" altLang="en-US" sz="850" b="0" i="0" u="none" strike="noStrike" baseline="0">
              <a:solidFill>
                <a:srgbClr val="000000"/>
              </a:solidFill>
              <a:latin typeface="ＭＳ Ｐ明朝"/>
              <a:ea typeface="ＭＳ Ｐ明朝"/>
              <a:cs typeface="+mn-cs"/>
            </a:rPr>
            <a:t>、金融関係の広告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・貸金業の広告について、「貸金業の規制等に関する法律」で定められている表示事項（利率や登録番号な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ど）の記載が不十分なものや、貸し付け条件において禁止されている誇大広告。</a:t>
          </a:r>
        </a:p>
        <a:p>
          <a:pPr algn="l" rtl="0">
            <a:lnSpc>
              <a:spcPts val="1100"/>
            </a:lnSpc>
            <a:defRPr sz="1000"/>
          </a:pPr>
          <a:r>
            <a:rPr lang="ja-JP" altLang="en-US" sz="850" b="0" i="0" u="none" strike="noStrike" baseline="0">
              <a:solidFill>
                <a:srgbClr val="000000"/>
              </a:solidFill>
              <a:latin typeface="ＭＳ Ｐ明朝"/>
              <a:ea typeface="ＭＳ Ｐ明朝"/>
              <a:cs typeface="+mn-cs"/>
            </a:rPr>
            <a:t>・抵当証券業、投資顧問業、金融先物取引業などの広告について、関連法規（抵当証券法・投資顧問業法な</a:t>
          </a:r>
          <a:endParaRPr lang="en-US" altLang="ja-JP" sz="850" b="0" i="0" u="none" strike="noStrike" baseline="0">
            <a:solidFill>
              <a:srgbClr val="000000"/>
            </a:solidFill>
            <a:latin typeface="ＭＳ Ｐ明朝"/>
            <a:ea typeface="ＭＳ Ｐ明朝"/>
            <a:cs typeface="+mn-cs"/>
          </a:endParaRPr>
        </a:p>
        <a:p>
          <a:pPr algn="l" rtl="0">
            <a:lnSpc>
              <a:spcPts val="1100"/>
            </a:lnSpc>
            <a:defRPr sz="1000"/>
          </a:pPr>
          <a:r>
            <a:rPr lang="en-US" altLang="ja-JP" sz="850" b="0" i="0" u="none" strike="noStrike" baseline="0">
              <a:solidFill>
                <a:srgbClr val="000000"/>
              </a:solidFill>
              <a:latin typeface="ＭＳ Ｐ明朝"/>
              <a:ea typeface="ＭＳ Ｐ明朝"/>
              <a:cs typeface="+mn-cs"/>
            </a:rPr>
            <a:t> </a:t>
          </a:r>
          <a:r>
            <a:rPr lang="ja-JP" altLang="en-US" sz="850" b="0" i="0" u="none" strike="noStrike" baseline="0">
              <a:solidFill>
                <a:srgbClr val="000000"/>
              </a:solidFill>
              <a:latin typeface="ＭＳ Ｐ明朝"/>
              <a:ea typeface="ＭＳ Ｐ明朝"/>
              <a:cs typeface="+mn-cs"/>
            </a:rPr>
            <a:t>ど）によって禁止されている虚偽誇大、誤認期待の表現が含まれていると判断されるもの。</a:t>
          </a:r>
        </a:p>
        <a:p>
          <a:pPr algn="l" rtl="0">
            <a:lnSpc>
              <a:spcPts val="1100"/>
            </a:lnSpc>
            <a:defRPr sz="1000"/>
          </a:pPr>
          <a:endParaRPr lang="en-US" altLang="ja-JP" sz="950" b="0" i="0" u="none" strike="noStrike" baseline="0">
            <a:solidFill>
              <a:srgbClr val="000000"/>
            </a:solidFill>
            <a:latin typeface="ＭＳ Ｐ明朝"/>
            <a:ea typeface="ＭＳ Ｐ明朝"/>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114299</xdr:colOff>
      <xdr:row>1</xdr:row>
      <xdr:rowOff>66675</xdr:rowOff>
    </xdr:from>
    <xdr:to>
      <xdr:col>83</xdr:col>
      <xdr:colOff>438149</xdr:colOff>
      <xdr:row>4</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13858874" y="257175"/>
          <a:ext cx="3619500" cy="676275"/>
        </a:xfrm>
        <a:prstGeom prst="wedgeRectCallout">
          <a:avLst>
            <a:gd name="adj1" fmla="val -28698"/>
            <a:gd name="adj2" fmla="val 1019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Ｅタイトルの部分を列を移動しました。</a:t>
          </a:r>
          <a:endParaRPr kumimoji="1" lang="en-US" altLang="ja-JP" sz="1100"/>
        </a:p>
        <a:p>
          <a:pPr algn="l"/>
          <a:r>
            <a:rPr kumimoji="1" lang="ja-JP" altLang="en-US" sz="1100"/>
            <a:t>くるみる、</a:t>
          </a:r>
          <a:r>
            <a:rPr kumimoji="1" lang="en-US" altLang="ja-JP" sz="1100"/>
            <a:t>assh</a:t>
          </a:r>
          <a:r>
            <a:rPr kumimoji="1" lang="ja-JP" altLang="en-US" sz="1100"/>
            <a:t>、</a:t>
          </a:r>
          <a:r>
            <a:rPr kumimoji="1" lang="en-US" altLang="ja-JP" sz="1100"/>
            <a:t>otona</a:t>
          </a:r>
          <a:r>
            <a:rPr kumimoji="1" lang="ja-JP" altLang="en-US" sz="1100"/>
            <a:t>のＥは不要のため削除しました。</a:t>
          </a:r>
          <a:r>
            <a:rPr kumimoji="1" lang="en-US" altLang="ja-JP" sz="1100"/>
            <a:t>※</a:t>
          </a:r>
          <a:r>
            <a:rPr kumimoji="1" lang="ja-JP" altLang="en-US" sz="1100"/>
            <a:t>他シートも同様</a:t>
          </a:r>
        </a:p>
      </xdr:txBody>
    </xdr:sp>
    <xdr:clientData/>
  </xdr:twoCellAnchor>
  <xdr:twoCellAnchor editAs="oneCell">
    <xdr:from>
      <xdr:col>54</xdr:col>
      <xdr:colOff>138478</xdr:colOff>
      <xdr:row>35</xdr:row>
      <xdr:rowOff>157770</xdr:rowOff>
    </xdr:from>
    <xdr:to>
      <xdr:col>59</xdr:col>
      <xdr:colOff>19373</xdr:colOff>
      <xdr:row>38</xdr:row>
      <xdr:rowOff>96539</xdr:rowOff>
    </xdr:to>
    <xdr:pic>
      <xdr:nvPicPr>
        <xdr:cNvPr id="3" name="図 2">
          <a:extLst>
            <a:ext uri="{FF2B5EF4-FFF2-40B4-BE49-F238E27FC236}">
              <a16:creationId xmlns:a16="http://schemas.microsoft.com/office/drawing/2014/main" id="{CE14146B-AA0B-CF90-8B5E-6CEA2F303C35}"/>
            </a:ext>
          </a:extLst>
        </xdr:cNvPr>
        <xdr:cNvPicPr>
          <a:picLocks noChangeAspect="1"/>
        </xdr:cNvPicPr>
      </xdr:nvPicPr>
      <xdr:blipFill>
        <a:blip xmlns:r="http://schemas.openxmlformats.org/officeDocument/2006/relationships" r:embed="rId1"/>
        <a:stretch>
          <a:fillRect/>
        </a:stretch>
      </xdr:blipFill>
      <xdr:spPr>
        <a:xfrm>
          <a:off x="8568103" y="6587145"/>
          <a:ext cx="690520" cy="462644"/>
        </a:xfrm>
        <a:prstGeom prst="rect">
          <a:avLst/>
        </a:prstGeom>
      </xdr:spPr>
    </xdr:pic>
    <xdr:clientData/>
  </xdr:twoCellAnchor>
  <xdr:twoCellAnchor editAs="oneCell">
    <xdr:from>
      <xdr:col>58</xdr:col>
      <xdr:colOff>23812</xdr:colOff>
      <xdr:row>35</xdr:row>
      <xdr:rowOff>161929</xdr:rowOff>
    </xdr:from>
    <xdr:to>
      <xdr:col>69</xdr:col>
      <xdr:colOff>43246</xdr:colOff>
      <xdr:row>38</xdr:row>
      <xdr:rowOff>136022</xdr:rowOff>
    </xdr:to>
    <xdr:pic>
      <xdr:nvPicPr>
        <xdr:cNvPr id="5" name="図 4">
          <a:hlinkClick xmlns:r="http://schemas.openxmlformats.org/officeDocument/2006/relationships" r:id="rId2"/>
          <a:extLst>
            <a:ext uri="{FF2B5EF4-FFF2-40B4-BE49-F238E27FC236}">
              <a16:creationId xmlns:a16="http://schemas.microsoft.com/office/drawing/2014/main" id="{8766E987-9C3A-3DD1-624B-08B4E15C1CDD}"/>
            </a:ext>
          </a:extLst>
        </xdr:cNvPr>
        <xdr:cNvPicPr>
          <a:picLocks noChangeAspect="1"/>
        </xdr:cNvPicPr>
      </xdr:nvPicPr>
      <xdr:blipFill>
        <a:blip xmlns:r="http://schemas.openxmlformats.org/officeDocument/2006/relationships" r:embed="rId3"/>
        <a:stretch>
          <a:fillRect/>
        </a:stretch>
      </xdr:blipFill>
      <xdr:spPr>
        <a:xfrm>
          <a:off x="9110662" y="6591304"/>
          <a:ext cx="1695834" cy="497968"/>
        </a:xfrm>
        <a:prstGeom prst="rect">
          <a:avLst/>
        </a:prstGeom>
      </xdr:spPr>
    </xdr:pic>
    <xdr:clientData/>
  </xdr:twoCellAnchor>
  <xdr:twoCellAnchor editAs="oneCell">
    <xdr:from>
      <xdr:col>45</xdr:col>
      <xdr:colOff>66674</xdr:colOff>
      <xdr:row>35</xdr:row>
      <xdr:rowOff>157162</xdr:rowOff>
    </xdr:from>
    <xdr:to>
      <xdr:col>56</xdr:col>
      <xdr:colOff>383</xdr:colOff>
      <xdr:row>38</xdr:row>
      <xdr:rowOff>131255</xdr:rowOff>
    </xdr:to>
    <xdr:pic>
      <xdr:nvPicPr>
        <xdr:cNvPr id="6" name="図 5">
          <a:hlinkClick xmlns:r="http://schemas.openxmlformats.org/officeDocument/2006/relationships" r:id="rId4"/>
          <a:extLst>
            <a:ext uri="{FF2B5EF4-FFF2-40B4-BE49-F238E27FC236}">
              <a16:creationId xmlns:a16="http://schemas.microsoft.com/office/drawing/2014/main" id="{483C1D01-FF24-257A-EA11-EFA2CDE79E4F}"/>
            </a:ext>
          </a:extLst>
        </xdr:cNvPr>
        <xdr:cNvPicPr>
          <a:picLocks noChangeAspect="1"/>
        </xdr:cNvPicPr>
      </xdr:nvPicPr>
      <xdr:blipFill>
        <a:blip xmlns:r="http://schemas.openxmlformats.org/officeDocument/2006/relationships" r:embed="rId5"/>
        <a:stretch>
          <a:fillRect/>
        </a:stretch>
      </xdr:blipFill>
      <xdr:spPr>
        <a:xfrm>
          <a:off x="7029449" y="6586537"/>
          <a:ext cx="1705359" cy="497968"/>
        </a:xfrm>
        <a:prstGeom prst="rect">
          <a:avLst/>
        </a:prstGeom>
      </xdr:spPr>
    </xdr:pic>
    <xdr:clientData/>
  </xdr:twoCellAnchor>
  <xdr:twoCellAnchor editAs="oneCell">
    <xdr:from>
      <xdr:col>43</xdr:col>
      <xdr:colOff>133349</xdr:colOff>
      <xdr:row>24</xdr:row>
      <xdr:rowOff>47625</xdr:rowOff>
    </xdr:from>
    <xdr:to>
      <xdr:col>70</xdr:col>
      <xdr:colOff>26868</xdr:colOff>
      <xdr:row>35</xdr:row>
      <xdr:rowOff>144022</xdr:rowOff>
    </xdr:to>
    <xdr:pic>
      <xdr:nvPicPr>
        <xdr:cNvPr id="7" name="図 6">
          <a:extLst>
            <a:ext uri="{FF2B5EF4-FFF2-40B4-BE49-F238E27FC236}">
              <a16:creationId xmlns:a16="http://schemas.microsoft.com/office/drawing/2014/main" id="{76AADA1D-A5BA-07E2-4089-71011CDAC649}"/>
            </a:ext>
          </a:extLst>
        </xdr:cNvPr>
        <xdr:cNvPicPr>
          <a:picLocks noChangeAspect="1"/>
        </xdr:cNvPicPr>
      </xdr:nvPicPr>
      <xdr:blipFill>
        <a:blip xmlns:r="http://schemas.openxmlformats.org/officeDocument/2006/relationships" r:embed="rId6"/>
        <a:stretch>
          <a:fillRect/>
        </a:stretch>
      </xdr:blipFill>
      <xdr:spPr>
        <a:xfrm>
          <a:off x="6791324" y="4591050"/>
          <a:ext cx="4151194" cy="19823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75430</xdr:colOff>
      <xdr:row>0</xdr:row>
      <xdr:rowOff>222725</xdr:rowOff>
    </xdr:from>
    <xdr:to>
      <xdr:col>18</xdr:col>
      <xdr:colOff>285750</xdr:colOff>
      <xdr:row>42</xdr:row>
      <xdr:rowOff>122465</xdr:rowOff>
    </xdr:to>
    <xdr:pic>
      <xdr:nvPicPr>
        <xdr:cNvPr id="3" name="図 2">
          <a:extLst>
            <a:ext uri="{FF2B5EF4-FFF2-40B4-BE49-F238E27FC236}">
              <a16:creationId xmlns:a16="http://schemas.microsoft.com/office/drawing/2014/main" id="{9170A966-717D-93C9-8ED7-832FE95857A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475"/>
        <a:stretch>
          <a:fillRect/>
        </a:stretch>
      </xdr:blipFill>
      <xdr:spPr bwMode="auto">
        <a:xfrm>
          <a:off x="7743055" y="222725"/>
          <a:ext cx="4353695" cy="7948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334060</xdr:colOff>
      <xdr:row>20</xdr:row>
      <xdr:rowOff>69472</xdr:rowOff>
    </xdr:from>
    <xdr:to>
      <xdr:col>13</xdr:col>
      <xdr:colOff>238642</xdr:colOff>
      <xdr:row>20</xdr:row>
      <xdr:rowOff>302869</xdr:rowOff>
    </xdr:to>
    <xdr:sp macro="" textlink="">
      <xdr:nvSpPr>
        <xdr:cNvPr id="4" name="テキスト ボックス 61">
          <a:extLst>
            <a:ext uri="{FF2B5EF4-FFF2-40B4-BE49-F238E27FC236}">
              <a16:creationId xmlns:a16="http://schemas.microsoft.com/office/drawing/2014/main" id="{00000000-0008-0000-0C00-000004000000}"/>
            </a:ext>
          </a:extLst>
        </xdr:cNvPr>
        <xdr:cNvSpPr txBox="1"/>
      </xdr:nvSpPr>
      <xdr:spPr>
        <a:xfrm>
          <a:off x="5067985" y="646074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025-383-8008</a:t>
          </a:r>
          <a:endParaRPr lang="ja-JP" altLang="en-US" sz="1400" b="1">
            <a:latin typeface="+mn-ea"/>
          </a:endParaRPr>
        </a:p>
      </xdr:txBody>
    </xdr:sp>
    <xdr:clientData/>
  </xdr:twoCellAnchor>
  <xdr:twoCellAnchor editAs="absolute">
    <xdr:from>
      <xdr:col>13</xdr:col>
      <xdr:colOff>793829</xdr:colOff>
      <xdr:row>20</xdr:row>
      <xdr:rowOff>50422</xdr:rowOff>
    </xdr:from>
    <xdr:to>
      <xdr:col>15</xdr:col>
      <xdr:colOff>784136</xdr:colOff>
      <xdr:row>20</xdr:row>
      <xdr:rowOff>283819</xdr:rowOff>
    </xdr:to>
    <xdr:sp macro="" textlink="">
      <xdr:nvSpPr>
        <xdr:cNvPr id="5" name="テキスト ボックス 62">
          <a:extLst>
            <a:ext uri="{FF2B5EF4-FFF2-40B4-BE49-F238E27FC236}">
              <a16:creationId xmlns:a16="http://schemas.microsoft.com/office/drawing/2014/main" id="{00000000-0008-0000-0C00-000005000000}"/>
            </a:ext>
          </a:extLst>
        </xdr:cNvPr>
        <xdr:cNvSpPr txBox="1"/>
      </xdr:nvSpPr>
      <xdr:spPr>
        <a:xfrm>
          <a:off x="6708854" y="6441697"/>
          <a:ext cx="1085682" cy="233397"/>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r>
            <a:rPr lang="en-US" altLang="ja-JP" sz="1400" b="1">
              <a:latin typeface="+mn-ea"/>
            </a:rPr>
            <a:t>025-383-8007</a:t>
          </a:r>
          <a:endParaRPr lang="ja-JP" altLang="en-US" sz="1400" b="1">
            <a:latin typeface="+mn-ea"/>
          </a:endParaRPr>
        </a:p>
      </xdr:txBody>
    </xdr:sp>
    <xdr:clientData/>
  </xdr:twoCellAnchor>
  <xdr:twoCellAnchor editAs="absolute">
    <xdr:from>
      <xdr:col>13</xdr:col>
      <xdr:colOff>509575</xdr:colOff>
      <xdr:row>20</xdr:row>
      <xdr:rowOff>67496</xdr:rowOff>
    </xdr:from>
    <xdr:to>
      <xdr:col>13</xdr:col>
      <xdr:colOff>774781</xdr:colOff>
      <xdr:row>20</xdr:row>
      <xdr:rowOff>322670</xdr:rowOff>
    </xdr:to>
    <xdr:pic>
      <xdr:nvPicPr>
        <xdr:cNvPr id="6" name="図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duotone>
            <a:prstClr val="black"/>
            <a:srgbClr val="FF0000">
              <a:tint val="45000"/>
              <a:satMod val="400000"/>
            </a:srgbClr>
          </a:duotone>
        </a:blip>
        <a:stretch>
          <a:fillRect/>
        </a:stretch>
      </xdr:blipFill>
      <xdr:spPr>
        <a:xfrm>
          <a:off x="6424600" y="6458771"/>
          <a:ext cx="265206" cy="255174"/>
        </a:xfrm>
        <a:prstGeom prst="rect">
          <a:avLst/>
        </a:prstGeom>
      </xdr:spPr>
    </xdr:pic>
    <xdr:clientData/>
  </xdr:twoCellAnchor>
  <xdr:twoCellAnchor editAs="absolute">
    <xdr:from>
      <xdr:col>9</xdr:col>
      <xdr:colOff>202526</xdr:colOff>
      <xdr:row>20</xdr:row>
      <xdr:rowOff>40909</xdr:rowOff>
    </xdr:from>
    <xdr:to>
      <xdr:col>10</xdr:col>
      <xdr:colOff>286437</xdr:colOff>
      <xdr:row>20</xdr:row>
      <xdr:rowOff>291353</xdr:rowOff>
    </xdr:to>
    <xdr:pic>
      <xdr:nvPicPr>
        <xdr:cNvPr id="7" name="図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4698326" y="6432184"/>
          <a:ext cx="322036" cy="250444"/>
        </a:xfrm>
        <a:prstGeom prst="rect">
          <a:avLst/>
        </a:prstGeom>
      </xdr:spPr>
    </xdr:pic>
    <xdr:clientData/>
  </xdr:twoCellAnchor>
  <xdr:twoCellAnchor editAs="absolute">
    <xdr:from>
      <xdr:col>15</xdr:col>
      <xdr:colOff>1026003</xdr:colOff>
      <xdr:row>19</xdr:row>
      <xdr:rowOff>300318</xdr:rowOff>
    </xdr:from>
    <xdr:to>
      <xdr:col>16</xdr:col>
      <xdr:colOff>675714</xdr:colOff>
      <xdr:row>20</xdr:row>
      <xdr:rowOff>322750</xdr:rowOff>
    </xdr:to>
    <xdr:pic>
      <xdr:nvPicPr>
        <xdr:cNvPr id="8" name="図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8036403" y="6329643"/>
          <a:ext cx="983211" cy="384382"/>
        </a:xfrm>
        <a:prstGeom prst="rect">
          <a:avLst/>
        </a:prstGeom>
      </xdr:spPr>
    </xdr:pic>
    <xdr:clientData/>
  </xdr:twoCellAnchor>
  <xdr:twoCellAnchor editAs="absolute">
    <xdr:from>
      <xdr:col>15</xdr:col>
      <xdr:colOff>1183043</xdr:colOff>
      <xdr:row>19</xdr:row>
      <xdr:rowOff>301014</xdr:rowOff>
    </xdr:from>
    <xdr:to>
      <xdr:col>16</xdr:col>
      <xdr:colOff>530882</xdr:colOff>
      <xdr:row>20</xdr:row>
      <xdr:rowOff>288600</xdr:rowOff>
    </xdr:to>
    <xdr:sp macro="" textlink="">
      <xdr:nvSpPr>
        <xdr:cNvPr id="9" name="テキスト ボックス 68">
          <a:extLst>
            <a:ext uri="{FF2B5EF4-FFF2-40B4-BE49-F238E27FC236}">
              <a16:creationId xmlns:a16="http://schemas.microsoft.com/office/drawing/2014/main" id="{00000000-0008-0000-0C00-000009000000}"/>
            </a:ext>
          </a:extLst>
        </xdr:cNvPr>
        <xdr:cNvSpPr txBox="1"/>
      </xdr:nvSpPr>
      <xdr:spPr>
        <a:xfrm>
          <a:off x="8193443" y="6330339"/>
          <a:ext cx="681339" cy="349536"/>
        </a:xfrm>
        <a:prstGeom prst="rect">
          <a:avLst/>
        </a:prstGeom>
        <a:noFill/>
      </xdr:spPr>
      <xdr:txBody>
        <a:bodyPr vertOverflow="overflow" horzOverflow="overflow" wrap="none" lIns="0" tIns="0" rIns="0" bIns="0" rtlCol="0">
          <a:spAutoFit/>
        </a:bodyPr>
        <a:lstStyle>
          <a:defPPr>
            <a:defRPr lang="ja-JP"/>
          </a:defPPr>
          <a:lvl1pPr marL="0" algn="l" defTabSz="971849" rtl="0" eaLnBrk="1" latinLnBrk="0" hangingPunct="1">
            <a:defRPr kumimoji="1" sz="1914" kern="1200">
              <a:solidFill>
                <a:schemeClr val="tx1"/>
              </a:solidFill>
              <a:latin typeface="+mn-lt"/>
              <a:ea typeface="+mn-ea"/>
              <a:cs typeface="+mn-cs"/>
            </a:defRPr>
          </a:lvl1pPr>
          <a:lvl2pPr marL="485925" algn="l" defTabSz="971849" rtl="0" eaLnBrk="1" latinLnBrk="0" hangingPunct="1">
            <a:defRPr kumimoji="1" sz="1914" kern="1200">
              <a:solidFill>
                <a:schemeClr val="tx1"/>
              </a:solidFill>
              <a:latin typeface="+mn-lt"/>
              <a:ea typeface="+mn-ea"/>
              <a:cs typeface="+mn-cs"/>
            </a:defRPr>
          </a:lvl2pPr>
          <a:lvl3pPr marL="971849" algn="l" defTabSz="971849" rtl="0" eaLnBrk="1" latinLnBrk="0" hangingPunct="1">
            <a:defRPr kumimoji="1" sz="1914" kern="1200">
              <a:solidFill>
                <a:schemeClr val="tx1"/>
              </a:solidFill>
              <a:latin typeface="+mn-lt"/>
              <a:ea typeface="+mn-ea"/>
              <a:cs typeface="+mn-cs"/>
            </a:defRPr>
          </a:lvl3pPr>
          <a:lvl4pPr marL="1457774" algn="l" defTabSz="971849" rtl="0" eaLnBrk="1" latinLnBrk="0" hangingPunct="1">
            <a:defRPr kumimoji="1" sz="1914" kern="1200">
              <a:solidFill>
                <a:schemeClr val="tx1"/>
              </a:solidFill>
              <a:latin typeface="+mn-lt"/>
              <a:ea typeface="+mn-ea"/>
              <a:cs typeface="+mn-cs"/>
            </a:defRPr>
          </a:lvl4pPr>
          <a:lvl5pPr marL="1943700" algn="l" defTabSz="971849" rtl="0" eaLnBrk="1" latinLnBrk="0" hangingPunct="1">
            <a:defRPr kumimoji="1" sz="1914" kern="1200">
              <a:solidFill>
                <a:schemeClr val="tx1"/>
              </a:solidFill>
              <a:latin typeface="+mn-lt"/>
              <a:ea typeface="+mn-ea"/>
              <a:cs typeface="+mn-cs"/>
            </a:defRPr>
          </a:lvl5pPr>
          <a:lvl6pPr marL="2429624" algn="l" defTabSz="971849" rtl="0" eaLnBrk="1" latinLnBrk="0" hangingPunct="1">
            <a:defRPr kumimoji="1" sz="1914" kern="1200">
              <a:solidFill>
                <a:schemeClr val="tx1"/>
              </a:solidFill>
              <a:latin typeface="+mn-lt"/>
              <a:ea typeface="+mn-ea"/>
              <a:cs typeface="+mn-cs"/>
            </a:defRPr>
          </a:lvl6pPr>
          <a:lvl7pPr marL="2915549" algn="l" defTabSz="971849" rtl="0" eaLnBrk="1" latinLnBrk="0" hangingPunct="1">
            <a:defRPr kumimoji="1" sz="1914" kern="1200">
              <a:solidFill>
                <a:schemeClr val="tx1"/>
              </a:solidFill>
              <a:latin typeface="+mn-lt"/>
              <a:ea typeface="+mn-ea"/>
              <a:cs typeface="+mn-cs"/>
            </a:defRPr>
          </a:lvl7pPr>
          <a:lvl8pPr marL="3401473" algn="l" defTabSz="971849" rtl="0" eaLnBrk="1" latinLnBrk="0" hangingPunct="1">
            <a:defRPr kumimoji="1" sz="1914" kern="1200">
              <a:solidFill>
                <a:schemeClr val="tx1"/>
              </a:solidFill>
              <a:latin typeface="+mn-lt"/>
              <a:ea typeface="+mn-ea"/>
              <a:cs typeface="+mn-cs"/>
            </a:defRPr>
          </a:lvl8pPr>
          <a:lvl9pPr marL="3887399" algn="l" defTabSz="971849" rtl="0" eaLnBrk="1" latinLnBrk="0" hangingPunct="1">
            <a:defRPr kumimoji="1" sz="1914" kern="1200">
              <a:solidFill>
                <a:schemeClr val="tx1"/>
              </a:solidFill>
              <a:latin typeface="+mn-lt"/>
              <a:ea typeface="+mn-ea"/>
              <a:cs typeface="+mn-cs"/>
            </a:defRPr>
          </a:lvl9pPr>
        </a:lstStyle>
        <a:p>
          <a:pPr algn="ctr"/>
          <a:r>
            <a:rPr lang="en-US" altLang="ja-JP" sz="700">
              <a:latin typeface="+mn-ea"/>
            </a:rPr>
            <a:t>〈</a:t>
          </a:r>
          <a:r>
            <a:rPr lang="ja-JP" altLang="en-US" sz="700">
              <a:latin typeface="+mn-ea"/>
            </a:rPr>
            <a:t>受付時間</a:t>
          </a:r>
          <a:r>
            <a:rPr lang="en-US" altLang="ja-JP" sz="700">
              <a:latin typeface="+mn-ea"/>
            </a:rPr>
            <a:t>〉</a:t>
          </a:r>
        </a:p>
        <a:p>
          <a:pPr algn="ctr"/>
          <a:r>
            <a:rPr lang="ja-JP" altLang="en-US" sz="700">
              <a:latin typeface="+mn-ea"/>
            </a:rPr>
            <a:t>９：３０～１７：３０</a:t>
          </a:r>
        </a:p>
        <a:p>
          <a:pPr algn="ctr"/>
          <a:r>
            <a:rPr lang="ja-JP" altLang="en-US" sz="700">
              <a:latin typeface="+mn-ea"/>
            </a:rPr>
            <a:t>（土・日・祝は除く）</a:t>
          </a:r>
        </a:p>
      </xdr:txBody>
    </xdr:sp>
    <xdr:clientData/>
  </xdr:twoCellAnchor>
  <xdr:twoCellAnchor editAs="oneCell">
    <xdr:from>
      <xdr:col>0</xdr:col>
      <xdr:colOff>542193</xdr:colOff>
      <xdr:row>20</xdr:row>
      <xdr:rowOff>36987</xdr:rowOff>
    </xdr:from>
    <xdr:to>
      <xdr:col>1</xdr:col>
      <xdr:colOff>227135</xdr:colOff>
      <xdr:row>20</xdr:row>
      <xdr:rowOff>354017</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a:stretch>
          <a:fillRect/>
        </a:stretch>
      </xdr:blipFill>
      <xdr:spPr>
        <a:xfrm>
          <a:off x="542193" y="6428262"/>
          <a:ext cx="399317" cy="31703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B2:B9" totalsRowShown="0">
  <autoFilter ref="B2:B9" xr:uid="{00000000-0009-0000-0100-000001000000}"/>
  <tableColumns count="1">
    <tableColumn id="1" xr3:uid="{00000000-0010-0000-0000-000001000000}" name="折込指示"/>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2:D23" totalsRowShown="0">
  <autoFilter ref="D2:D23" xr:uid="{00000000-0009-0000-0100-000002000000}"/>
  <tableColumns count="1">
    <tableColumn id="1" xr3:uid="{00000000-0010-0000-0100-000001000000}" name="サイズ"/>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G2:G4" totalsRowShown="0">
  <autoFilter ref="G2:G4" xr:uid="{00000000-0009-0000-0100-000003000000}"/>
  <tableColumns count="1">
    <tableColumn id="1" xr3:uid="{00000000-0010-0000-0200-000001000000}" name="ガタチラ掲載"/>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K2:K14" totalsRowShown="0" dataDxfId="114">
  <autoFilter ref="K2:K14" xr:uid="{00000000-0009-0000-0100-000004000000}"/>
  <tableColumns count="1">
    <tableColumn id="1" xr3:uid="{00000000-0010-0000-0300-000001000000}" name="assh実施日" dataDxfId="11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I2:I9" totalsRowShown="0">
  <autoFilter ref="I2:I9" xr:uid="{00000000-0009-0000-0100-000005000000}"/>
  <tableColumns count="1">
    <tableColumn id="1" xr3:uid="{00000000-0010-0000-0400-000001000000}" name="曜日"/>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M2:M4" totalsRowShown="0">
  <autoFilter ref="M2:M4" xr:uid="{00000000-0009-0000-0100-000006000000}"/>
  <tableColumns count="1">
    <tableColumn id="1" xr3:uid="{00000000-0010-0000-0500-000001000000}" name="assh曜日" dataDxfId="11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28" displayName="テーブル28" ref="E2:E23" totalsRowShown="0">
  <autoFilter ref="E2:E23" xr:uid="{00000000-0009-0000-0100-000007000000}"/>
  <tableColumns count="1">
    <tableColumn id="1" xr3:uid="{00000000-0010-0000-0600-000001000000}" name="コード"/>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hyperlink" Target="mailto:gatachira2@niigata-mn.co.jp" TargetMode="External"/></Relationships>
</file>

<file path=xl/worksheets/_rels/sheet15.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922E-3A02-4C9A-9F59-FBAF0BCCEF56}">
  <sheetPr codeName="Sheet4">
    <tabColor rgb="FFFFFF00"/>
  </sheetPr>
  <dimension ref="A1:H426"/>
  <sheetViews>
    <sheetView topLeftCell="A210" workbookViewId="0">
      <selection activeCell="L250" sqref="L250"/>
    </sheetView>
  </sheetViews>
  <sheetFormatPr defaultRowHeight="13.5" x14ac:dyDescent="0.15"/>
  <cols>
    <col min="1" max="5" width="12.5" style="669" customWidth="1"/>
    <col min="6" max="6" width="6.875" style="669" customWidth="1"/>
    <col min="7" max="7" width="12.5" style="713" customWidth="1"/>
    <col min="8" max="8" width="12.5" style="918" customWidth="1"/>
    <col min="9" max="16384" width="9" style="669"/>
  </cols>
  <sheetData>
    <row r="1" spans="1:8" ht="23.25" customHeight="1" thickBot="1" x14ac:dyDescent="0.2">
      <c r="H1" s="714">
        <v>641700</v>
      </c>
    </row>
    <row r="2" spans="1:8" ht="15.75" thickBot="1" x14ac:dyDescent="0.2">
      <c r="A2" s="571" t="s">
        <v>388</v>
      </c>
      <c r="B2" s="572" t="s">
        <v>1599</v>
      </c>
      <c r="C2" s="573" t="s">
        <v>1600</v>
      </c>
      <c r="D2" s="574" t="s">
        <v>1601</v>
      </c>
      <c r="E2" s="573" t="s">
        <v>1602</v>
      </c>
      <c r="F2" s="572" t="s">
        <v>1603</v>
      </c>
      <c r="G2" s="575" t="s">
        <v>1604</v>
      </c>
      <c r="H2" s="715" t="s">
        <v>1605</v>
      </c>
    </row>
    <row r="3" spans="1:8" ht="19.5" thickTop="1" x14ac:dyDescent="0.15">
      <c r="A3" s="576">
        <v>10101</v>
      </c>
      <c r="B3" s="577" t="s">
        <v>1606</v>
      </c>
      <c r="C3" s="578" t="s">
        <v>1439</v>
      </c>
      <c r="D3" s="579" t="s">
        <v>1470</v>
      </c>
      <c r="E3" s="578" t="s">
        <v>1551</v>
      </c>
      <c r="F3" s="580">
        <v>1</v>
      </c>
      <c r="G3" s="581">
        <v>101011</v>
      </c>
      <c r="H3" s="716">
        <v>2850</v>
      </c>
    </row>
    <row r="4" spans="1:8" ht="18.75" x14ac:dyDescent="0.15">
      <c r="A4" s="582">
        <v>10101</v>
      </c>
      <c r="B4" s="577" t="s">
        <v>1606</v>
      </c>
      <c r="C4" s="578"/>
      <c r="D4" s="579"/>
      <c r="E4" s="578" t="s">
        <v>1442</v>
      </c>
      <c r="F4" s="578">
        <v>3</v>
      </c>
      <c r="G4" s="581">
        <v>101013</v>
      </c>
      <c r="H4" s="716">
        <v>820</v>
      </c>
    </row>
    <row r="5" spans="1:8" ht="18.75" x14ac:dyDescent="0.15">
      <c r="A5" s="583">
        <v>10101</v>
      </c>
      <c r="B5" s="584" t="s">
        <v>1606</v>
      </c>
      <c r="C5" s="585"/>
      <c r="D5" s="586"/>
      <c r="E5" s="585" t="s">
        <v>1475</v>
      </c>
      <c r="F5" s="585">
        <v>2</v>
      </c>
      <c r="G5" s="587">
        <v>101012</v>
      </c>
      <c r="H5" s="588">
        <v>2850</v>
      </c>
    </row>
    <row r="6" spans="1:8" ht="18.75" x14ac:dyDescent="0.15">
      <c r="A6" s="589">
        <v>10102</v>
      </c>
      <c r="B6" s="590" t="s">
        <v>1607</v>
      </c>
      <c r="C6" s="591" t="s">
        <v>1439</v>
      </c>
      <c r="D6" s="592" t="s">
        <v>1470</v>
      </c>
      <c r="E6" s="578" t="s">
        <v>1551</v>
      </c>
      <c r="F6" s="593">
        <v>1</v>
      </c>
      <c r="G6" s="594">
        <v>101021</v>
      </c>
      <c r="H6" s="717">
        <v>3090</v>
      </c>
    </row>
    <row r="7" spans="1:8" ht="18.75" x14ac:dyDescent="0.15">
      <c r="A7" s="582">
        <v>10102</v>
      </c>
      <c r="B7" s="595" t="s">
        <v>1607</v>
      </c>
      <c r="C7" s="578"/>
      <c r="D7" s="579"/>
      <c r="E7" s="578" t="s">
        <v>1442</v>
      </c>
      <c r="F7" s="593">
        <v>3</v>
      </c>
      <c r="G7" s="581">
        <v>101023</v>
      </c>
      <c r="H7" s="596">
        <v>940</v>
      </c>
    </row>
    <row r="8" spans="1:8" ht="18.75" x14ac:dyDescent="0.15">
      <c r="A8" s="597">
        <v>10102</v>
      </c>
      <c r="B8" s="584" t="s">
        <v>1607</v>
      </c>
      <c r="C8" s="585"/>
      <c r="D8" s="586"/>
      <c r="E8" s="585" t="s">
        <v>1475</v>
      </c>
      <c r="F8" s="598">
        <v>2</v>
      </c>
      <c r="G8" s="587">
        <v>101022</v>
      </c>
      <c r="H8" s="588">
        <v>3090</v>
      </c>
    </row>
    <row r="9" spans="1:8" ht="18.75" x14ac:dyDescent="0.15">
      <c r="A9" s="589">
        <v>10103</v>
      </c>
      <c r="B9" s="590" t="s">
        <v>1608</v>
      </c>
      <c r="C9" s="591" t="s">
        <v>1439</v>
      </c>
      <c r="D9" s="592" t="s">
        <v>1470</v>
      </c>
      <c r="E9" s="578" t="s">
        <v>1551</v>
      </c>
      <c r="F9" s="593">
        <v>1</v>
      </c>
      <c r="G9" s="594">
        <v>101031</v>
      </c>
      <c r="H9" s="717">
        <v>4850</v>
      </c>
    </row>
    <row r="10" spans="1:8" ht="18.75" x14ac:dyDescent="0.15">
      <c r="A10" s="582">
        <v>10103</v>
      </c>
      <c r="B10" s="595" t="s">
        <v>1608</v>
      </c>
      <c r="C10" s="578"/>
      <c r="D10" s="579"/>
      <c r="E10" s="578" t="s">
        <v>1442</v>
      </c>
      <c r="F10" s="593">
        <v>3</v>
      </c>
      <c r="G10" s="581">
        <v>101033</v>
      </c>
      <c r="H10" s="596">
        <v>1270</v>
      </c>
    </row>
    <row r="11" spans="1:8" ht="18.75" x14ac:dyDescent="0.15">
      <c r="A11" s="599">
        <v>10103</v>
      </c>
      <c r="B11" s="584" t="s">
        <v>1608</v>
      </c>
      <c r="C11" s="585"/>
      <c r="D11" s="586"/>
      <c r="E11" s="585" t="s">
        <v>1475</v>
      </c>
      <c r="F11" s="600">
        <v>2</v>
      </c>
      <c r="G11" s="587">
        <v>101032</v>
      </c>
      <c r="H11" s="588">
        <v>5450</v>
      </c>
    </row>
    <row r="12" spans="1:8" ht="18.75" x14ac:dyDescent="0.15">
      <c r="A12" s="576">
        <v>10105</v>
      </c>
      <c r="B12" s="590" t="s">
        <v>1609</v>
      </c>
      <c r="C12" s="591" t="s">
        <v>1439</v>
      </c>
      <c r="D12" s="592" t="s">
        <v>1470</v>
      </c>
      <c r="E12" s="578" t="s">
        <v>1551</v>
      </c>
      <c r="F12" s="593">
        <v>1</v>
      </c>
      <c r="G12" s="594">
        <v>101051</v>
      </c>
      <c r="H12" s="717">
        <v>5600</v>
      </c>
    </row>
    <row r="13" spans="1:8" ht="18.75" x14ac:dyDescent="0.15">
      <c r="A13" s="582">
        <v>10105</v>
      </c>
      <c r="B13" s="595" t="s">
        <v>1609</v>
      </c>
      <c r="C13" s="578"/>
      <c r="D13" s="579"/>
      <c r="E13" s="578" t="s">
        <v>1442</v>
      </c>
      <c r="F13" s="593">
        <v>3</v>
      </c>
      <c r="G13" s="581">
        <v>101053</v>
      </c>
      <c r="H13" s="596">
        <v>1450</v>
      </c>
    </row>
    <row r="14" spans="1:8" ht="18.75" x14ac:dyDescent="0.15">
      <c r="A14" s="599">
        <v>10105</v>
      </c>
      <c r="B14" s="584" t="s">
        <v>1609</v>
      </c>
      <c r="C14" s="585"/>
      <c r="D14" s="586"/>
      <c r="E14" s="585" t="s">
        <v>1475</v>
      </c>
      <c r="F14" s="600">
        <v>2</v>
      </c>
      <c r="G14" s="587">
        <v>101052</v>
      </c>
      <c r="H14" s="588">
        <v>5600</v>
      </c>
    </row>
    <row r="15" spans="1:8" ht="18.75" x14ac:dyDescent="0.15">
      <c r="A15" s="718">
        <v>10107</v>
      </c>
      <c r="B15" s="719" t="s">
        <v>1610</v>
      </c>
      <c r="C15" s="720" t="s">
        <v>1439</v>
      </c>
      <c r="D15" s="721" t="s">
        <v>1470</v>
      </c>
      <c r="E15" s="722" t="s">
        <v>1551</v>
      </c>
      <c r="F15" s="723">
        <v>1</v>
      </c>
      <c r="G15" s="724">
        <v>101071</v>
      </c>
      <c r="H15" s="725">
        <v>0</v>
      </c>
    </row>
    <row r="16" spans="1:8" ht="18.75" x14ac:dyDescent="0.15">
      <c r="A16" s="726">
        <v>10107</v>
      </c>
      <c r="B16" s="727" t="s">
        <v>1610</v>
      </c>
      <c r="C16" s="722"/>
      <c r="D16" s="728"/>
      <c r="E16" s="722" t="s">
        <v>1442</v>
      </c>
      <c r="F16" s="723">
        <v>3</v>
      </c>
      <c r="G16" s="729">
        <v>101073</v>
      </c>
      <c r="H16" s="730">
        <v>0</v>
      </c>
    </row>
    <row r="17" spans="1:8" ht="18.75" x14ac:dyDescent="0.15">
      <c r="A17" s="731">
        <v>10107</v>
      </c>
      <c r="B17" s="732" t="s">
        <v>1610</v>
      </c>
      <c r="C17" s="733"/>
      <c r="D17" s="734"/>
      <c r="E17" s="733" t="s">
        <v>1475</v>
      </c>
      <c r="F17" s="735">
        <v>2</v>
      </c>
      <c r="G17" s="736">
        <v>101072</v>
      </c>
      <c r="H17" s="737">
        <v>0</v>
      </c>
    </row>
    <row r="18" spans="1:8" ht="18.75" x14ac:dyDescent="0.15">
      <c r="A18" s="589">
        <v>10108</v>
      </c>
      <c r="B18" s="590" t="s">
        <v>1611</v>
      </c>
      <c r="C18" s="591" t="s">
        <v>1439</v>
      </c>
      <c r="D18" s="592" t="s">
        <v>1470</v>
      </c>
      <c r="E18" s="578" t="s">
        <v>1551</v>
      </c>
      <c r="F18" s="593">
        <v>1</v>
      </c>
      <c r="G18" s="594">
        <v>101081</v>
      </c>
      <c r="H18" s="717">
        <v>5200</v>
      </c>
    </row>
    <row r="19" spans="1:8" ht="18.75" x14ac:dyDescent="0.15">
      <c r="A19" s="582">
        <v>10108</v>
      </c>
      <c r="B19" s="595" t="s">
        <v>1611</v>
      </c>
      <c r="C19" s="578"/>
      <c r="D19" s="579"/>
      <c r="E19" s="578" t="s">
        <v>1442</v>
      </c>
      <c r="F19" s="593">
        <v>3</v>
      </c>
      <c r="G19" s="581">
        <v>101083</v>
      </c>
      <c r="H19" s="596">
        <v>1300</v>
      </c>
    </row>
    <row r="20" spans="1:8" ht="18.75" x14ac:dyDescent="0.15">
      <c r="A20" s="599">
        <v>10108</v>
      </c>
      <c r="B20" s="584" t="s">
        <v>1611</v>
      </c>
      <c r="C20" s="585"/>
      <c r="D20" s="586"/>
      <c r="E20" s="585" t="s">
        <v>1475</v>
      </c>
      <c r="F20" s="600">
        <v>2</v>
      </c>
      <c r="G20" s="587">
        <v>101082</v>
      </c>
      <c r="H20" s="588">
        <v>5200</v>
      </c>
    </row>
    <row r="21" spans="1:8" ht="18.75" x14ac:dyDescent="0.15">
      <c r="A21" s="576">
        <v>10109</v>
      </c>
      <c r="B21" s="590" t="s">
        <v>9</v>
      </c>
      <c r="C21" s="591"/>
      <c r="D21" s="592" t="s">
        <v>1470</v>
      </c>
      <c r="E21" s="578" t="s">
        <v>1551</v>
      </c>
      <c r="F21" s="593">
        <v>1</v>
      </c>
      <c r="G21" s="594">
        <v>101091</v>
      </c>
      <c r="H21" s="717">
        <v>6500</v>
      </c>
    </row>
    <row r="22" spans="1:8" ht="18.75" x14ac:dyDescent="0.15">
      <c r="A22" s="582">
        <v>10109</v>
      </c>
      <c r="B22" s="595" t="s">
        <v>9</v>
      </c>
      <c r="C22" s="578"/>
      <c r="D22" s="579"/>
      <c r="E22" s="578" t="s">
        <v>1442</v>
      </c>
      <c r="F22" s="593">
        <v>3</v>
      </c>
      <c r="G22" s="581">
        <v>101093</v>
      </c>
      <c r="H22" s="596">
        <v>1500</v>
      </c>
    </row>
    <row r="23" spans="1:8" ht="18.75" x14ac:dyDescent="0.15">
      <c r="A23" s="601">
        <v>10109</v>
      </c>
      <c r="B23" s="584" t="s">
        <v>9</v>
      </c>
      <c r="C23" s="585"/>
      <c r="D23" s="586"/>
      <c r="E23" s="585" t="s">
        <v>1475</v>
      </c>
      <c r="F23" s="600">
        <v>2</v>
      </c>
      <c r="G23" s="587">
        <v>101092</v>
      </c>
      <c r="H23" s="588">
        <v>6500</v>
      </c>
    </row>
    <row r="24" spans="1:8" ht="18.75" x14ac:dyDescent="0.15">
      <c r="A24" s="738">
        <v>10110</v>
      </c>
      <c r="B24" s="739" t="s">
        <v>1612</v>
      </c>
      <c r="C24" s="740"/>
      <c r="D24" s="741"/>
      <c r="E24" s="740" t="s">
        <v>1551</v>
      </c>
      <c r="F24" s="740">
        <v>1</v>
      </c>
      <c r="G24" s="742">
        <v>101101</v>
      </c>
      <c r="H24" s="743">
        <v>0</v>
      </c>
    </row>
    <row r="25" spans="1:8" ht="18.75" x14ac:dyDescent="0.15">
      <c r="A25" s="718">
        <v>10111</v>
      </c>
      <c r="B25" s="719" t="s">
        <v>1613</v>
      </c>
      <c r="C25" s="720"/>
      <c r="D25" s="721" t="s">
        <v>1470</v>
      </c>
      <c r="E25" s="722" t="s">
        <v>1551</v>
      </c>
      <c r="F25" s="723">
        <v>1</v>
      </c>
      <c r="G25" s="724">
        <v>101111</v>
      </c>
      <c r="H25" s="725">
        <v>0</v>
      </c>
    </row>
    <row r="26" spans="1:8" ht="18.75" x14ac:dyDescent="0.15">
      <c r="A26" s="726">
        <v>10111</v>
      </c>
      <c r="B26" s="727" t="s">
        <v>1613</v>
      </c>
      <c r="C26" s="722"/>
      <c r="D26" s="744"/>
      <c r="E26" s="722" t="s">
        <v>1442</v>
      </c>
      <c r="F26" s="723">
        <v>3</v>
      </c>
      <c r="G26" s="729">
        <v>101113</v>
      </c>
      <c r="H26" s="730">
        <v>0</v>
      </c>
    </row>
    <row r="27" spans="1:8" ht="18.75" x14ac:dyDescent="0.15">
      <c r="A27" s="745">
        <v>10111</v>
      </c>
      <c r="B27" s="732" t="s">
        <v>1613</v>
      </c>
      <c r="C27" s="733"/>
      <c r="D27" s="734"/>
      <c r="E27" s="733" t="s">
        <v>1475</v>
      </c>
      <c r="F27" s="735">
        <v>2</v>
      </c>
      <c r="G27" s="736">
        <v>101112</v>
      </c>
      <c r="H27" s="737">
        <v>0</v>
      </c>
    </row>
    <row r="28" spans="1:8" ht="18.75" x14ac:dyDescent="0.15">
      <c r="A28" s="731">
        <v>10112</v>
      </c>
      <c r="B28" s="739" t="s">
        <v>1614</v>
      </c>
      <c r="C28" s="740"/>
      <c r="D28" s="741"/>
      <c r="E28" s="740" t="s">
        <v>1551</v>
      </c>
      <c r="F28" s="723">
        <v>1</v>
      </c>
      <c r="G28" s="746">
        <v>101121</v>
      </c>
      <c r="H28" s="743">
        <v>0</v>
      </c>
    </row>
    <row r="29" spans="1:8" ht="18.75" x14ac:dyDescent="0.15">
      <c r="A29" s="589">
        <v>10113</v>
      </c>
      <c r="B29" s="590" t="s">
        <v>1615</v>
      </c>
      <c r="C29" s="591"/>
      <c r="D29" s="592" t="s">
        <v>1470</v>
      </c>
      <c r="E29" s="578" t="s">
        <v>1551</v>
      </c>
      <c r="F29" s="593">
        <v>1</v>
      </c>
      <c r="G29" s="594">
        <v>101131</v>
      </c>
      <c r="H29" s="717">
        <v>6540</v>
      </c>
    </row>
    <row r="30" spans="1:8" ht="18.75" x14ac:dyDescent="0.15">
      <c r="A30" s="582">
        <v>10113</v>
      </c>
      <c r="B30" s="595" t="s">
        <v>1615</v>
      </c>
      <c r="C30" s="578"/>
      <c r="D30" s="602"/>
      <c r="E30" s="578" t="s">
        <v>1442</v>
      </c>
      <c r="F30" s="593">
        <v>3</v>
      </c>
      <c r="G30" s="581">
        <v>101133</v>
      </c>
      <c r="H30" s="596">
        <v>730</v>
      </c>
    </row>
    <row r="31" spans="1:8" ht="18.75" x14ac:dyDescent="0.15">
      <c r="A31" s="599">
        <v>10113</v>
      </c>
      <c r="B31" s="584" t="s">
        <v>1615</v>
      </c>
      <c r="C31" s="585"/>
      <c r="D31" s="586"/>
      <c r="E31" s="585" t="s">
        <v>1475</v>
      </c>
      <c r="F31" s="600">
        <v>2</v>
      </c>
      <c r="G31" s="587">
        <v>101132</v>
      </c>
      <c r="H31" s="588">
        <v>6840</v>
      </c>
    </row>
    <row r="32" spans="1:8" ht="18.75" x14ac:dyDescent="0.15">
      <c r="A32" s="589">
        <v>10114</v>
      </c>
      <c r="B32" s="590" t="s">
        <v>1616</v>
      </c>
      <c r="C32" s="591"/>
      <c r="D32" s="592" t="s">
        <v>1470</v>
      </c>
      <c r="E32" s="578" t="s">
        <v>1551</v>
      </c>
      <c r="F32" s="593">
        <v>1</v>
      </c>
      <c r="G32" s="594">
        <v>101141</v>
      </c>
      <c r="H32" s="717">
        <v>3980</v>
      </c>
    </row>
    <row r="33" spans="1:8" ht="18.75" x14ac:dyDescent="0.15">
      <c r="A33" s="582">
        <v>10114</v>
      </c>
      <c r="B33" s="595" t="s">
        <v>1616</v>
      </c>
      <c r="C33" s="578"/>
      <c r="D33" s="602"/>
      <c r="E33" s="578" t="s">
        <v>1442</v>
      </c>
      <c r="F33" s="593">
        <v>3</v>
      </c>
      <c r="G33" s="581">
        <v>101143</v>
      </c>
      <c r="H33" s="596">
        <v>200</v>
      </c>
    </row>
    <row r="34" spans="1:8" ht="18.75" x14ac:dyDescent="0.15">
      <c r="A34" s="597">
        <v>10114</v>
      </c>
      <c r="B34" s="584" t="s">
        <v>1616</v>
      </c>
      <c r="C34" s="585"/>
      <c r="D34" s="586"/>
      <c r="E34" s="585" t="s">
        <v>1475</v>
      </c>
      <c r="F34" s="600">
        <v>2</v>
      </c>
      <c r="G34" s="587">
        <v>101142</v>
      </c>
      <c r="H34" s="588">
        <v>3980</v>
      </c>
    </row>
    <row r="35" spans="1:8" ht="18.75" x14ac:dyDescent="0.15">
      <c r="A35" s="576">
        <v>10115</v>
      </c>
      <c r="B35" s="590" t="s">
        <v>1617</v>
      </c>
      <c r="C35" s="591"/>
      <c r="D35" s="592" t="s">
        <v>1470</v>
      </c>
      <c r="E35" s="578" t="s">
        <v>1551</v>
      </c>
      <c r="F35" s="593">
        <v>1</v>
      </c>
      <c r="G35" s="594">
        <v>101151</v>
      </c>
      <c r="H35" s="717">
        <v>1550</v>
      </c>
    </row>
    <row r="36" spans="1:8" ht="18.75" x14ac:dyDescent="0.15">
      <c r="A36" s="582">
        <v>10115</v>
      </c>
      <c r="B36" s="595" t="s">
        <v>1617</v>
      </c>
      <c r="C36" s="578"/>
      <c r="D36" s="602"/>
      <c r="E36" s="578" t="s">
        <v>1442</v>
      </c>
      <c r="F36" s="593">
        <v>3</v>
      </c>
      <c r="G36" s="581">
        <v>101153</v>
      </c>
      <c r="H36" s="596">
        <v>270</v>
      </c>
    </row>
    <row r="37" spans="1:8" ht="18.75" x14ac:dyDescent="0.15">
      <c r="A37" s="597">
        <v>10115</v>
      </c>
      <c r="B37" s="584" t="s">
        <v>1617</v>
      </c>
      <c r="C37" s="585"/>
      <c r="D37" s="586"/>
      <c r="E37" s="585" t="s">
        <v>1475</v>
      </c>
      <c r="F37" s="600">
        <v>2</v>
      </c>
      <c r="G37" s="587">
        <v>101152</v>
      </c>
      <c r="H37" s="588">
        <v>1550</v>
      </c>
    </row>
    <row r="38" spans="1:8" ht="18.75" x14ac:dyDescent="0.15">
      <c r="A38" s="589">
        <v>10116</v>
      </c>
      <c r="B38" s="590" t="s">
        <v>1618</v>
      </c>
      <c r="C38" s="591"/>
      <c r="D38" s="592" t="s">
        <v>1470</v>
      </c>
      <c r="E38" s="578" t="s">
        <v>1551</v>
      </c>
      <c r="F38" s="603">
        <v>1</v>
      </c>
      <c r="G38" s="594">
        <v>101161</v>
      </c>
      <c r="H38" s="717">
        <v>2760</v>
      </c>
    </row>
    <row r="39" spans="1:8" ht="18.75" x14ac:dyDescent="0.15">
      <c r="A39" s="582">
        <v>10116</v>
      </c>
      <c r="B39" s="595" t="s">
        <v>1618</v>
      </c>
      <c r="C39" s="578"/>
      <c r="D39" s="602"/>
      <c r="E39" s="578" t="s">
        <v>1442</v>
      </c>
      <c r="F39" s="593">
        <v>3</v>
      </c>
      <c r="G39" s="581">
        <v>101163</v>
      </c>
      <c r="H39" s="596">
        <v>300</v>
      </c>
    </row>
    <row r="40" spans="1:8" ht="18.75" x14ac:dyDescent="0.15">
      <c r="A40" s="597">
        <v>10116</v>
      </c>
      <c r="B40" s="584" t="s">
        <v>1618</v>
      </c>
      <c r="C40" s="585"/>
      <c r="D40" s="586"/>
      <c r="E40" s="585" t="s">
        <v>1475</v>
      </c>
      <c r="F40" s="600">
        <v>2</v>
      </c>
      <c r="G40" s="587">
        <v>101162</v>
      </c>
      <c r="H40" s="588">
        <v>2760</v>
      </c>
    </row>
    <row r="41" spans="1:8" ht="18.75" x14ac:dyDescent="0.15">
      <c r="A41" s="589">
        <v>10117</v>
      </c>
      <c r="B41" s="590" t="s">
        <v>1371</v>
      </c>
      <c r="C41" s="591" t="s">
        <v>1484</v>
      </c>
      <c r="D41" s="592" t="s">
        <v>1470</v>
      </c>
      <c r="E41" s="578" t="s">
        <v>1551</v>
      </c>
      <c r="F41" s="603">
        <v>1</v>
      </c>
      <c r="G41" s="594">
        <v>101171</v>
      </c>
      <c r="H41" s="717">
        <v>5550</v>
      </c>
    </row>
    <row r="42" spans="1:8" ht="18.75" x14ac:dyDescent="0.15">
      <c r="A42" s="582">
        <v>10117</v>
      </c>
      <c r="B42" s="595" t="s">
        <v>1371</v>
      </c>
      <c r="C42" s="578"/>
      <c r="D42" s="602"/>
      <c r="E42" s="578" t="s">
        <v>1442</v>
      </c>
      <c r="F42" s="593">
        <v>3</v>
      </c>
      <c r="G42" s="581">
        <v>101173</v>
      </c>
      <c r="H42" s="596">
        <v>500</v>
      </c>
    </row>
    <row r="43" spans="1:8" ht="18.75" x14ac:dyDescent="0.15">
      <c r="A43" s="597">
        <v>10117</v>
      </c>
      <c r="B43" s="584" t="s">
        <v>1371</v>
      </c>
      <c r="C43" s="585"/>
      <c r="D43" s="586"/>
      <c r="E43" s="585" t="s">
        <v>1475</v>
      </c>
      <c r="F43" s="600">
        <v>2</v>
      </c>
      <c r="G43" s="587">
        <v>101172</v>
      </c>
      <c r="H43" s="588">
        <v>5550</v>
      </c>
    </row>
    <row r="44" spans="1:8" ht="18.75" x14ac:dyDescent="0.15">
      <c r="A44" s="589">
        <v>10118</v>
      </c>
      <c r="B44" s="604" t="s">
        <v>1619</v>
      </c>
      <c r="C44" s="605"/>
      <c r="D44" s="606" t="s">
        <v>159</v>
      </c>
      <c r="E44" s="578" t="s">
        <v>1551</v>
      </c>
      <c r="F44" s="603">
        <v>1</v>
      </c>
      <c r="G44" s="594">
        <v>101181</v>
      </c>
      <c r="H44" s="717">
        <v>930</v>
      </c>
    </row>
    <row r="45" spans="1:8" ht="18.75" x14ac:dyDescent="0.15">
      <c r="A45" s="582">
        <v>10118</v>
      </c>
      <c r="B45" s="607" t="s">
        <v>1619</v>
      </c>
      <c r="C45" s="578"/>
      <c r="D45" s="608"/>
      <c r="E45" s="578" t="s">
        <v>1442</v>
      </c>
      <c r="F45" s="593">
        <v>3</v>
      </c>
      <c r="G45" s="581">
        <v>101183</v>
      </c>
      <c r="H45" s="596">
        <v>30</v>
      </c>
    </row>
    <row r="46" spans="1:8" ht="18.75" x14ac:dyDescent="0.15">
      <c r="A46" s="597">
        <v>10118</v>
      </c>
      <c r="B46" s="609" t="s">
        <v>1619</v>
      </c>
      <c r="C46" s="585"/>
      <c r="D46" s="610"/>
      <c r="E46" s="585" t="s">
        <v>1475</v>
      </c>
      <c r="F46" s="600">
        <v>2</v>
      </c>
      <c r="G46" s="587">
        <v>101182</v>
      </c>
      <c r="H46" s="588">
        <v>930</v>
      </c>
    </row>
    <row r="47" spans="1:8" ht="18.75" x14ac:dyDescent="0.15">
      <c r="A47" s="589">
        <v>10119</v>
      </c>
      <c r="B47" s="590" t="s">
        <v>1620</v>
      </c>
      <c r="C47" s="591"/>
      <c r="D47" s="592" t="s">
        <v>1470</v>
      </c>
      <c r="E47" s="578" t="s">
        <v>1551</v>
      </c>
      <c r="F47" s="603">
        <v>1</v>
      </c>
      <c r="G47" s="594">
        <v>101191</v>
      </c>
      <c r="H47" s="717">
        <v>2260</v>
      </c>
    </row>
    <row r="48" spans="1:8" ht="18.75" x14ac:dyDescent="0.15">
      <c r="A48" s="582">
        <v>10119</v>
      </c>
      <c r="B48" s="595" t="s">
        <v>1620</v>
      </c>
      <c r="C48" s="578"/>
      <c r="D48" s="602"/>
      <c r="E48" s="578" t="s">
        <v>1442</v>
      </c>
      <c r="F48" s="593">
        <v>3</v>
      </c>
      <c r="G48" s="581">
        <v>101193</v>
      </c>
      <c r="H48" s="596">
        <v>470</v>
      </c>
    </row>
    <row r="49" spans="1:8" ht="18.75" x14ac:dyDescent="0.15">
      <c r="A49" s="597">
        <v>10119</v>
      </c>
      <c r="B49" s="584" t="s">
        <v>1620</v>
      </c>
      <c r="C49" s="585"/>
      <c r="D49" s="586"/>
      <c r="E49" s="585" t="s">
        <v>1475</v>
      </c>
      <c r="F49" s="600">
        <v>2</v>
      </c>
      <c r="G49" s="587">
        <v>101192</v>
      </c>
      <c r="H49" s="588">
        <v>2260</v>
      </c>
    </row>
    <row r="50" spans="1:8" ht="18.75" x14ac:dyDescent="0.15">
      <c r="A50" s="589">
        <v>10120</v>
      </c>
      <c r="B50" s="590" t="s">
        <v>1621</v>
      </c>
      <c r="C50" s="591"/>
      <c r="D50" s="592" t="s">
        <v>1470</v>
      </c>
      <c r="E50" s="578" t="s">
        <v>1551</v>
      </c>
      <c r="F50" s="603">
        <v>1</v>
      </c>
      <c r="G50" s="594">
        <v>101201</v>
      </c>
      <c r="H50" s="716">
        <v>2400</v>
      </c>
    </row>
    <row r="51" spans="1:8" ht="18.75" x14ac:dyDescent="0.15">
      <c r="A51" s="582">
        <v>10120</v>
      </c>
      <c r="B51" s="595" t="s">
        <v>1621</v>
      </c>
      <c r="C51" s="578"/>
      <c r="D51" s="602"/>
      <c r="E51" s="578" t="s">
        <v>1442</v>
      </c>
      <c r="F51" s="593">
        <v>3</v>
      </c>
      <c r="G51" s="581">
        <v>101203</v>
      </c>
      <c r="H51" s="596">
        <v>80</v>
      </c>
    </row>
    <row r="52" spans="1:8" ht="18.75" x14ac:dyDescent="0.15">
      <c r="A52" s="597">
        <v>10120</v>
      </c>
      <c r="B52" s="584" t="s">
        <v>1621</v>
      </c>
      <c r="C52" s="585"/>
      <c r="D52" s="586"/>
      <c r="E52" s="585" t="s">
        <v>1475</v>
      </c>
      <c r="F52" s="600">
        <v>2</v>
      </c>
      <c r="G52" s="587">
        <v>101202</v>
      </c>
      <c r="H52" s="588">
        <v>2400</v>
      </c>
    </row>
    <row r="53" spans="1:8" ht="18.75" x14ac:dyDescent="0.15">
      <c r="A53" s="589">
        <v>10122</v>
      </c>
      <c r="B53" s="590" t="s">
        <v>1622</v>
      </c>
      <c r="C53" s="591"/>
      <c r="D53" s="579" t="s">
        <v>1470</v>
      </c>
      <c r="E53" s="578" t="s">
        <v>1551</v>
      </c>
      <c r="F53" s="593">
        <v>1</v>
      </c>
      <c r="G53" s="581">
        <v>101221</v>
      </c>
      <c r="H53" s="717">
        <v>2450</v>
      </c>
    </row>
    <row r="54" spans="1:8" ht="18.75" x14ac:dyDescent="0.15">
      <c r="A54" s="582">
        <v>10122</v>
      </c>
      <c r="B54" s="595" t="s">
        <v>1622</v>
      </c>
      <c r="C54" s="578"/>
      <c r="D54" s="602"/>
      <c r="E54" s="578" t="s">
        <v>1442</v>
      </c>
      <c r="F54" s="593">
        <v>3</v>
      </c>
      <c r="G54" s="581">
        <v>101223</v>
      </c>
      <c r="H54" s="596">
        <v>300</v>
      </c>
    </row>
    <row r="55" spans="1:8" ht="18.75" x14ac:dyDescent="0.15">
      <c r="A55" s="597">
        <v>10122</v>
      </c>
      <c r="B55" s="584" t="s">
        <v>1622</v>
      </c>
      <c r="C55" s="585"/>
      <c r="D55" s="586"/>
      <c r="E55" s="585" t="s">
        <v>1475</v>
      </c>
      <c r="F55" s="600">
        <v>2</v>
      </c>
      <c r="G55" s="587">
        <v>101222</v>
      </c>
      <c r="H55" s="588">
        <v>2450</v>
      </c>
    </row>
    <row r="56" spans="1:8" ht="18.75" x14ac:dyDescent="0.15">
      <c r="A56" s="589">
        <v>10123</v>
      </c>
      <c r="B56" s="590" t="s">
        <v>1623</v>
      </c>
      <c r="C56" s="591" t="s">
        <v>1439</v>
      </c>
      <c r="D56" s="592" t="s">
        <v>1470</v>
      </c>
      <c r="E56" s="578" t="s">
        <v>1551</v>
      </c>
      <c r="F56" s="593">
        <v>1</v>
      </c>
      <c r="G56" s="594">
        <v>101231</v>
      </c>
      <c r="H56" s="717">
        <v>3200</v>
      </c>
    </row>
    <row r="57" spans="1:8" ht="18.75" x14ac:dyDescent="0.15">
      <c r="A57" s="582">
        <v>10123</v>
      </c>
      <c r="B57" s="595" t="s">
        <v>1623</v>
      </c>
      <c r="C57" s="578"/>
      <c r="D57" s="602"/>
      <c r="E57" s="578" t="s">
        <v>1442</v>
      </c>
      <c r="F57" s="593">
        <v>3</v>
      </c>
      <c r="G57" s="581">
        <v>101233</v>
      </c>
      <c r="H57" s="596">
        <v>750</v>
      </c>
    </row>
    <row r="58" spans="1:8" ht="18.75" x14ac:dyDescent="0.15">
      <c r="A58" s="597">
        <v>10123</v>
      </c>
      <c r="B58" s="584" t="s">
        <v>1623</v>
      </c>
      <c r="C58" s="585"/>
      <c r="D58" s="586"/>
      <c r="E58" s="585" t="s">
        <v>1475</v>
      </c>
      <c r="F58" s="600">
        <v>2</v>
      </c>
      <c r="G58" s="587">
        <v>101232</v>
      </c>
      <c r="H58" s="588">
        <v>3200</v>
      </c>
    </row>
    <row r="59" spans="1:8" ht="18.75" x14ac:dyDescent="0.15">
      <c r="A59" s="589">
        <v>10176</v>
      </c>
      <c r="B59" s="590" t="s">
        <v>1624</v>
      </c>
      <c r="C59" s="591"/>
      <c r="D59" s="592" t="s">
        <v>1470</v>
      </c>
      <c r="E59" s="578" t="s">
        <v>1551</v>
      </c>
      <c r="F59" s="593">
        <v>1</v>
      </c>
      <c r="G59" s="594">
        <v>101761</v>
      </c>
      <c r="H59" s="717">
        <v>2390</v>
      </c>
    </row>
    <row r="60" spans="1:8" ht="18.75" x14ac:dyDescent="0.15">
      <c r="A60" s="582">
        <v>10176</v>
      </c>
      <c r="B60" s="595" t="s">
        <v>1624</v>
      </c>
      <c r="C60" s="578"/>
      <c r="D60" s="602"/>
      <c r="E60" s="578" t="s">
        <v>1442</v>
      </c>
      <c r="F60" s="593">
        <v>3</v>
      </c>
      <c r="G60" s="581">
        <v>101763</v>
      </c>
      <c r="H60" s="596">
        <v>200</v>
      </c>
    </row>
    <row r="61" spans="1:8" ht="18.75" x14ac:dyDescent="0.15">
      <c r="A61" s="597">
        <v>10176</v>
      </c>
      <c r="B61" s="584" t="s">
        <v>1624</v>
      </c>
      <c r="C61" s="585"/>
      <c r="D61" s="586"/>
      <c r="E61" s="585" t="s">
        <v>1475</v>
      </c>
      <c r="F61" s="600">
        <v>2</v>
      </c>
      <c r="G61" s="587">
        <v>101762</v>
      </c>
      <c r="H61" s="588">
        <v>2390</v>
      </c>
    </row>
    <row r="62" spans="1:8" ht="18.75" x14ac:dyDescent="0.15">
      <c r="A62" s="589">
        <v>10177</v>
      </c>
      <c r="B62" s="590" t="s">
        <v>1625</v>
      </c>
      <c r="C62" s="578" t="s">
        <v>1439</v>
      </c>
      <c r="D62" s="592" t="s">
        <v>1470</v>
      </c>
      <c r="E62" s="578" t="s">
        <v>1551</v>
      </c>
      <c r="F62" s="593">
        <v>1</v>
      </c>
      <c r="G62" s="594">
        <v>101771</v>
      </c>
      <c r="H62" s="717">
        <v>4750</v>
      </c>
    </row>
    <row r="63" spans="1:8" ht="18.75" x14ac:dyDescent="0.15">
      <c r="A63" s="582">
        <v>10177</v>
      </c>
      <c r="B63" s="595" t="s">
        <v>1625</v>
      </c>
      <c r="C63" s="578"/>
      <c r="D63" s="602"/>
      <c r="E63" s="578" t="s">
        <v>1442</v>
      </c>
      <c r="F63" s="593">
        <v>3</v>
      </c>
      <c r="G63" s="581">
        <v>101773</v>
      </c>
      <c r="H63" s="596">
        <v>850</v>
      </c>
    </row>
    <row r="64" spans="1:8" ht="18.75" x14ac:dyDescent="0.15">
      <c r="A64" s="597">
        <v>10177</v>
      </c>
      <c r="B64" s="584" t="s">
        <v>1625</v>
      </c>
      <c r="C64" s="585"/>
      <c r="D64" s="586"/>
      <c r="E64" s="585" t="s">
        <v>1475</v>
      </c>
      <c r="F64" s="600">
        <v>2</v>
      </c>
      <c r="G64" s="587">
        <v>101772</v>
      </c>
      <c r="H64" s="588">
        <v>4750</v>
      </c>
    </row>
    <row r="65" spans="1:8" ht="18.75" x14ac:dyDescent="0.15">
      <c r="A65" s="589">
        <v>10127</v>
      </c>
      <c r="B65" s="590" t="s">
        <v>1626</v>
      </c>
      <c r="C65" s="591" t="s">
        <v>1439</v>
      </c>
      <c r="D65" s="592" t="s">
        <v>1470</v>
      </c>
      <c r="E65" s="578" t="s">
        <v>1551</v>
      </c>
      <c r="F65" s="593">
        <v>1</v>
      </c>
      <c r="G65" s="594">
        <v>101271</v>
      </c>
      <c r="H65" s="717">
        <v>6020</v>
      </c>
    </row>
    <row r="66" spans="1:8" ht="18.75" x14ac:dyDescent="0.15">
      <c r="A66" s="582">
        <v>10127</v>
      </c>
      <c r="B66" s="595" t="s">
        <v>1626</v>
      </c>
      <c r="C66" s="578"/>
      <c r="D66" s="602"/>
      <c r="E66" s="578" t="s">
        <v>1442</v>
      </c>
      <c r="F66" s="593">
        <v>3</v>
      </c>
      <c r="G66" s="581">
        <v>101273</v>
      </c>
      <c r="H66" s="596">
        <v>1000</v>
      </c>
    </row>
    <row r="67" spans="1:8" ht="18.75" x14ac:dyDescent="0.15">
      <c r="A67" s="597">
        <v>10127</v>
      </c>
      <c r="B67" s="584" t="s">
        <v>1626</v>
      </c>
      <c r="C67" s="585"/>
      <c r="D67" s="586"/>
      <c r="E67" s="585" t="s">
        <v>1475</v>
      </c>
      <c r="F67" s="600">
        <v>2</v>
      </c>
      <c r="G67" s="587">
        <v>101272</v>
      </c>
      <c r="H67" s="588">
        <v>6020</v>
      </c>
    </row>
    <row r="68" spans="1:8" ht="18.75" x14ac:dyDescent="0.15">
      <c r="A68" s="576">
        <v>10128</v>
      </c>
      <c r="B68" s="577" t="s">
        <v>1627</v>
      </c>
      <c r="C68" s="578"/>
      <c r="D68" s="592" t="s">
        <v>1470</v>
      </c>
      <c r="E68" s="578" t="s">
        <v>1551</v>
      </c>
      <c r="F68" s="593">
        <v>1</v>
      </c>
      <c r="G68" s="594">
        <v>101281</v>
      </c>
      <c r="H68" s="717">
        <v>2200</v>
      </c>
    </row>
    <row r="69" spans="1:8" ht="18.75" x14ac:dyDescent="0.15">
      <c r="A69" s="582">
        <v>10128</v>
      </c>
      <c r="B69" s="595" t="s">
        <v>1627</v>
      </c>
      <c r="C69" s="578"/>
      <c r="D69" s="602"/>
      <c r="E69" s="578" t="s">
        <v>1442</v>
      </c>
      <c r="F69" s="593">
        <v>3</v>
      </c>
      <c r="G69" s="581">
        <v>101283</v>
      </c>
      <c r="H69" s="596">
        <v>20</v>
      </c>
    </row>
    <row r="70" spans="1:8" ht="18.75" x14ac:dyDescent="0.15">
      <c r="A70" s="597">
        <v>10128</v>
      </c>
      <c r="B70" s="584" t="s">
        <v>1627</v>
      </c>
      <c r="C70" s="585"/>
      <c r="D70" s="586"/>
      <c r="E70" s="585" t="s">
        <v>1475</v>
      </c>
      <c r="F70" s="600">
        <v>2</v>
      </c>
      <c r="G70" s="587">
        <v>101282</v>
      </c>
      <c r="H70" s="588">
        <v>2200</v>
      </c>
    </row>
    <row r="71" spans="1:8" ht="18.75" x14ac:dyDescent="0.15">
      <c r="A71" s="576">
        <v>10130</v>
      </c>
      <c r="B71" s="590" t="s">
        <v>1628</v>
      </c>
      <c r="C71" s="591"/>
      <c r="D71" s="592" t="s">
        <v>1470</v>
      </c>
      <c r="E71" s="578" t="s">
        <v>1551</v>
      </c>
      <c r="F71" s="593">
        <v>1</v>
      </c>
      <c r="G71" s="594">
        <v>101301</v>
      </c>
      <c r="H71" s="717">
        <v>2350</v>
      </c>
    </row>
    <row r="72" spans="1:8" ht="18.75" x14ac:dyDescent="0.15">
      <c r="A72" s="582">
        <v>10130</v>
      </c>
      <c r="B72" s="595" t="s">
        <v>1628</v>
      </c>
      <c r="C72" s="611"/>
      <c r="D72" s="602"/>
      <c r="E72" s="578" t="s">
        <v>1442</v>
      </c>
      <c r="F72" s="593">
        <v>3</v>
      </c>
      <c r="G72" s="581">
        <v>101303</v>
      </c>
      <c r="H72" s="596">
        <v>250</v>
      </c>
    </row>
    <row r="73" spans="1:8" ht="18.75" x14ac:dyDescent="0.15">
      <c r="A73" s="597">
        <v>10130</v>
      </c>
      <c r="B73" s="584" t="s">
        <v>1628</v>
      </c>
      <c r="C73" s="585"/>
      <c r="D73" s="586"/>
      <c r="E73" s="585" t="s">
        <v>1475</v>
      </c>
      <c r="F73" s="600">
        <v>2</v>
      </c>
      <c r="G73" s="587">
        <v>101302</v>
      </c>
      <c r="H73" s="588">
        <v>2350</v>
      </c>
    </row>
    <row r="74" spans="1:8" ht="18.75" x14ac:dyDescent="0.15">
      <c r="A74" s="576">
        <v>10131</v>
      </c>
      <c r="B74" s="590" t="s">
        <v>1629</v>
      </c>
      <c r="C74" s="591"/>
      <c r="D74" s="592" t="s">
        <v>1470</v>
      </c>
      <c r="E74" s="578" t="s">
        <v>1551</v>
      </c>
      <c r="F74" s="593">
        <v>1</v>
      </c>
      <c r="G74" s="594">
        <v>101311</v>
      </c>
      <c r="H74" s="717">
        <v>2550</v>
      </c>
    </row>
    <row r="75" spans="1:8" ht="18.75" x14ac:dyDescent="0.15">
      <c r="A75" s="582">
        <v>10131</v>
      </c>
      <c r="B75" s="595" t="s">
        <v>1629</v>
      </c>
      <c r="C75" s="611"/>
      <c r="D75" s="602"/>
      <c r="E75" s="578" t="s">
        <v>1442</v>
      </c>
      <c r="F75" s="593">
        <v>3</v>
      </c>
      <c r="G75" s="581">
        <v>101313</v>
      </c>
      <c r="H75" s="596">
        <v>300</v>
      </c>
    </row>
    <row r="76" spans="1:8" ht="18.75" x14ac:dyDescent="0.15">
      <c r="A76" s="597">
        <v>10131</v>
      </c>
      <c r="B76" s="584" t="s">
        <v>1629</v>
      </c>
      <c r="C76" s="585"/>
      <c r="D76" s="586"/>
      <c r="E76" s="585" t="s">
        <v>1475</v>
      </c>
      <c r="F76" s="600">
        <v>2</v>
      </c>
      <c r="G76" s="587">
        <v>101312</v>
      </c>
      <c r="H76" s="588">
        <v>2550</v>
      </c>
    </row>
    <row r="77" spans="1:8" ht="18.75" x14ac:dyDescent="0.15">
      <c r="A77" s="576">
        <v>10133</v>
      </c>
      <c r="B77" s="590" t="s">
        <v>1630</v>
      </c>
      <c r="C77" s="591"/>
      <c r="D77" s="592" t="s">
        <v>1470</v>
      </c>
      <c r="E77" s="578" t="s">
        <v>1551</v>
      </c>
      <c r="F77" s="593">
        <v>1</v>
      </c>
      <c r="G77" s="594">
        <v>101331</v>
      </c>
      <c r="H77" s="717">
        <v>1800</v>
      </c>
    </row>
    <row r="78" spans="1:8" ht="18.75" x14ac:dyDescent="0.15">
      <c r="A78" s="582">
        <v>10133</v>
      </c>
      <c r="B78" s="595" t="s">
        <v>1630</v>
      </c>
      <c r="C78" s="611"/>
      <c r="D78" s="602"/>
      <c r="E78" s="578" t="s">
        <v>1442</v>
      </c>
      <c r="F78" s="593">
        <v>3</v>
      </c>
      <c r="G78" s="581">
        <v>101333</v>
      </c>
      <c r="H78" s="596">
        <v>350</v>
      </c>
    </row>
    <row r="79" spans="1:8" ht="18.75" x14ac:dyDescent="0.15">
      <c r="A79" s="599">
        <v>10133</v>
      </c>
      <c r="B79" s="612" t="s">
        <v>1630</v>
      </c>
      <c r="C79" s="598"/>
      <c r="D79" s="613"/>
      <c r="E79" s="585" t="s">
        <v>1475</v>
      </c>
      <c r="F79" s="600">
        <v>2</v>
      </c>
      <c r="G79" s="587">
        <v>101332</v>
      </c>
      <c r="H79" s="588">
        <v>1800</v>
      </c>
    </row>
    <row r="80" spans="1:8" ht="18.75" x14ac:dyDescent="0.15">
      <c r="A80" s="589">
        <v>10134</v>
      </c>
      <c r="B80" s="590" t="s">
        <v>1631</v>
      </c>
      <c r="C80" s="591"/>
      <c r="D80" s="592" t="s">
        <v>1470</v>
      </c>
      <c r="E80" s="578" t="s">
        <v>1551</v>
      </c>
      <c r="F80" s="593">
        <v>1</v>
      </c>
      <c r="G80" s="594">
        <v>101341</v>
      </c>
      <c r="H80" s="717">
        <v>5100</v>
      </c>
    </row>
    <row r="81" spans="1:8" ht="18.75" x14ac:dyDescent="0.15">
      <c r="A81" s="582">
        <v>10134</v>
      </c>
      <c r="B81" s="595" t="s">
        <v>1631</v>
      </c>
      <c r="C81" s="611"/>
      <c r="D81" s="602"/>
      <c r="E81" s="578" t="s">
        <v>1442</v>
      </c>
      <c r="F81" s="593">
        <v>3</v>
      </c>
      <c r="G81" s="581">
        <v>101343</v>
      </c>
      <c r="H81" s="596">
        <v>230</v>
      </c>
    </row>
    <row r="82" spans="1:8" ht="18.75" x14ac:dyDescent="0.15">
      <c r="A82" s="599">
        <v>10134</v>
      </c>
      <c r="B82" s="612" t="s">
        <v>1631</v>
      </c>
      <c r="C82" s="598"/>
      <c r="D82" s="613"/>
      <c r="E82" s="585" t="s">
        <v>1475</v>
      </c>
      <c r="F82" s="600">
        <v>2</v>
      </c>
      <c r="G82" s="587">
        <v>101342</v>
      </c>
      <c r="H82" s="588">
        <v>5100</v>
      </c>
    </row>
    <row r="83" spans="1:8" ht="18.75" x14ac:dyDescent="0.15">
      <c r="A83" s="589">
        <v>10135</v>
      </c>
      <c r="B83" s="590" t="s">
        <v>1632</v>
      </c>
      <c r="C83" s="591" t="s">
        <v>1439</v>
      </c>
      <c r="D83" s="592" t="s">
        <v>1470</v>
      </c>
      <c r="E83" s="578" t="s">
        <v>1551</v>
      </c>
      <c r="F83" s="593">
        <v>1</v>
      </c>
      <c r="G83" s="594">
        <v>101351</v>
      </c>
      <c r="H83" s="717">
        <v>2410</v>
      </c>
    </row>
    <row r="84" spans="1:8" ht="18.75" x14ac:dyDescent="0.15">
      <c r="A84" s="582">
        <v>10135</v>
      </c>
      <c r="B84" s="595" t="s">
        <v>1632</v>
      </c>
      <c r="C84" s="611"/>
      <c r="D84" s="602"/>
      <c r="E84" s="578" t="s">
        <v>1442</v>
      </c>
      <c r="F84" s="593">
        <v>3</v>
      </c>
      <c r="G84" s="581">
        <v>101353</v>
      </c>
      <c r="H84" s="596">
        <v>560</v>
      </c>
    </row>
    <row r="85" spans="1:8" ht="18.75" x14ac:dyDescent="0.15">
      <c r="A85" s="599">
        <v>10135</v>
      </c>
      <c r="B85" s="612" t="s">
        <v>1632</v>
      </c>
      <c r="C85" s="598"/>
      <c r="D85" s="613"/>
      <c r="E85" s="585" t="s">
        <v>1475</v>
      </c>
      <c r="F85" s="600">
        <v>2</v>
      </c>
      <c r="G85" s="587">
        <v>101352</v>
      </c>
      <c r="H85" s="588">
        <v>2410</v>
      </c>
    </row>
    <row r="86" spans="1:8" ht="18.75" x14ac:dyDescent="0.15">
      <c r="A86" s="576">
        <v>10136</v>
      </c>
      <c r="B86" s="590" t="s">
        <v>1633</v>
      </c>
      <c r="C86" s="591"/>
      <c r="D86" s="592" t="s">
        <v>1470</v>
      </c>
      <c r="E86" s="578" t="s">
        <v>1551</v>
      </c>
      <c r="F86" s="593">
        <v>1</v>
      </c>
      <c r="G86" s="594">
        <v>101361</v>
      </c>
      <c r="H86" s="717">
        <v>3200</v>
      </c>
    </row>
    <row r="87" spans="1:8" ht="18.75" x14ac:dyDescent="0.15">
      <c r="A87" s="576">
        <v>10136</v>
      </c>
      <c r="B87" s="595" t="s">
        <v>1633</v>
      </c>
      <c r="C87" s="611"/>
      <c r="D87" s="602"/>
      <c r="E87" s="578" t="s">
        <v>1442</v>
      </c>
      <c r="F87" s="593">
        <v>3</v>
      </c>
      <c r="G87" s="581">
        <v>101363</v>
      </c>
      <c r="H87" s="596">
        <v>500</v>
      </c>
    </row>
    <row r="88" spans="1:8" ht="18.75" x14ac:dyDescent="0.15">
      <c r="A88" s="599">
        <v>10136</v>
      </c>
      <c r="B88" s="612" t="s">
        <v>1633</v>
      </c>
      <c r="C88" s="598"/>
      <c r="D88" s="613"/>
      <c r="E88" s="585" t="s">
        <v>1475</v>
      </c>
      <c r="F88" s="600">
        <v>2</v>
      </c>
      <c r="G88" s="587">
        <v>101362</v>
      </c>
      <c r="H88" s="588">
        <v>3200</v>
      </c>
    </row>
    <row r="89" spans="1:8" ht="18.75" x14ac:dyDescent="0.15">
      <c r="A89" s="576">
        <v>10137</v>
      </c>
      <c r="B89" s="590" t="s">
        <v>1634</v>
      </c>
      <c r="C89" s="591" t="s">
        <v>1484</v>
      </c>
      <c r="D89" s="592" t="s">
        <v>1470</v>
      </c>
      <c r="E89" s="578" t="s">
        <v>1551</v>
      </c>
      <c r="F89" s="593">
        <v>1</v>
      </c>
      <c r="G89" s="594">
        <v>101371</v>
      </c>
      <c r="H89" s="717">
        <v>2640</v>
      </c>
    </row>
    <row r="90" spans="1:8" ht="18.75" x14ac:dyDescent="0.15">
      <c r="A90" s="582">
        <v>10137</v>
      </c>
      <c r="B90" s="595" t="s">
        <v>1634</v>
      </c>
      <c r="C90" s="611"/>
      <c r="D90" s="602"/>
      <c r="E90" s="578" t="s">
        <v>1442</v>
      </c>
      <c r="F90" s="593">
        <v>3</v>
      </c>
      <c r="G90" s="581">
        <v>101373</v>
      </c>
      <c r="H90" s="596">
        <v>300</v>
      </c>
    </row>
    <row r="91" spans="1:8" ht="18.75" x14ac:dyDescent="0.15">
      <c r="A91" s="599">
        <v>10137</v>
      </c>
      <c r="B91" s="612" t="s">
        <v>1634</v>
      </c>
      <c r="C91" s="598"/>
      <c r="D91" s="613"/>
      <c r="E91" s="585" t="s">
        <v>1475</v>
      </c>
      <c r="F91" s="614">
        <v>2</v>
      </c>
      <c r="G91" s="615">
        <v>101372</v>
      </c>
      <c r="H91" s="588">
        <v>2640</v>
      </c>
    </row>
    <row r="92" spans="1:8" ht="18.75" x14ac:dyDescent="0.15">
      <c r="A92" s="738">
        <v>10139</v>
      </c>
      <c r="B92" s="747" t="s">
        <v>1635</v>
      </c>
      <c r="C92" s="740"/>
      <c r="D92" s="741"/>
      <c r="E92" s="740" t="s">
        <v>1551</v>
      </c>
      <c r="F92" s="748">
        <v>1</v>
      </c>
      <c r="G92" s="742">
        <v>101391</v>
      </c>
      <c r="H92" s="749">
        <v>0</v>
      </c>
    </row>
    <row r="93" spans="1:8" ht="18.75" x14ac:dyDescent="0.15">
      <c r="A93" s="576">
        <v>10140</v>
      </c>
      <c r="B93" s="577" t="s">
        <v>1636</v>
      </c>
      <c r="C93" s="578"/>
      <c r="D93" s="579" t="s">
        <v>1470</v>
      </c>
      <c r="E93" s="578" t="s">
        <v>1551</v>
      </c>
      <c r="F93" s="593">
        <v>1</v>
      </c>
      <c r="G93" s="581">
        <v>101401</v>
      </c>
      <c r="H93" s="716">
        <v>4500</v>
      </c>
    </row>
    <row r="94" spans="1:8" ht="18.75" x14ac:dyDescent="0.15">
      <c r="A94" s="582">
        <v>10140</v>
      </c>
      <c r="B94" s="595" t="s">
        <v>1636</v>
      </c>
      <c r="C94" s="611"/>
      <c r="D94" s="602"/>
      <c r="E94" s="578" t="s">
        <v>1442</v>
      </c>
      <c r="F94" s="593">
        <v>3</v>
      </c>
      <c r="G94" s="581">
        <v>101403</v>
      </c>
      <c r="H94" s="596">
        <v>1180</v>
      </c>
    </row>
    <row r="95" spans="1:8" ht="18.75" x14ac:dyDescent="0.15">
      <c r="A95" s="599">
        <v>10140</v>
      </c>
      <c r="B95" s="612" t="s">
        <v>1636</v>
      </c>
      <c r="C95" s="598"/>
      <c r="D95" s="613"/>
      <c r="E95" s="585" t="s">
        <v>1475</v>
      </c>
      <c r="F95" s="600">
        <v>2</v>
      </c>
      <c r="G95" s="587">
        <v>101402</v>
      </c>
      <c r="H95" s="588">
        <v>4500</v>
      </c>
    </row>
    <row r="96" spans="1:8" ht="18.75" x14ac:dyDescent="0.15">
      <c r="A96" s="750">
        <v>10141</v>
      </c>
      <c r="B96" s="719" t="s">
        <v>1637</v>
      </c>
      <c r="C96" s="720"/>
      <c r="D96" s="721" t="s">
        <v>1470</v>
      </c>
      <c r="E96" s="722" t="s">
        <v>1551</v>
      </c>
      <c r="F96" s="723">
        <v>1</v>
      </c>
      <c r="G96" s="724">
        <v>101411</v>
      </c>
      <c r="H96" s="725">
        <v>0</v>
      </c>
    </row>
    <row r="97" spans="1:8" ht="18.75" x14ac:dyDescent="0.15">
      <c r="A97" s="726">
        <v>10141</v>
      </c>
      <c r="B97" s="727" t="s">
        <v>1637</v>
      </c>
      <c r="C97" s="751"/>
      <c r="D97" s="744"/>
      <c r="E97" s="722" t="s">
        <v>1442</v>
      </c>
      <c r="F97" s="723">
        <v>3</v>
      </c>
      <c r="G97" s="729">
        <v>101413</v>
      </c>
      <c r="H97" s="730">
        <v>0</v>
      </c>
    </row>
    <row r="98" spans="1:8" ht="18.75" x14ac:dyDescent="0.15">
      <c r="A98" s="745">
        <v>10141</v>
      </c>
      <c r="B98" s="752" t="s">
        <v>1637</v>
      </c>
      <c r="C98" s="753"/>
      <c r="D98" s="754"/>
      <c r="E98" s="733" t="s">
        <v>1475</v>
      </c>
      <c r="F98" s="735">
        <v>2</v>
      </c>
      <c r="G98" s="736">
        <v>101412</v>
      </c>
      <c r="H98" s="737">
        <v>0</v>
      </c>
    </row>
    <row r="99" spans="1:8" ht="18.75" x14ac:dyDescent="0.15">
      <c r="A99" s="576">
        <v>10178</v>
      </c>
      <c r="B99" s="590" t="s">
        <v>1638</v>
      </c>
      <c r="C99" s="591" t="s">
        <v>1439</v>
      </c>
      <c r="D99" s="592" t="s">
        <v>1470</v>
      </c>
      <c r="E99" s="578" t="s">
        <v>1551</v>
      </c>
      <c r="F99" s="593">
        <v>1</v>
      </c>
      <c r="G99" s="594">
        <v>101781</v>
      </c>
      <c r="H99" s="717">
        <v>3070</v>
      </c>
    </row>
    <row r="100" spans="1:8" ht="18.75" x14ac:dyDescent="0.15">
      <c r="A100" s="582">
        <v>10178</v>
      </c>
      <c r="B100" s="595" t="s">
        <v>1638</v>
      </c>
      <c r="C100" s="611"/>
      <c r="D100" s="602"/>
      <c r="E100" s="578" t="s">
        <v>1442</v>
      </c>
      <c r="F100" s="593">
        <v>3</v>
      </c>
      <c r="G100" s="581">
        <v>101783</v>
      </c>
      <c r="H100" s="596">
        <v>700</v>
      </c>
    </row>
    <row r="101" spans="1:8" ht="18.75" x14ac:dyDescent="0.15">
      <c r="A101" s="599">
        <v>10178</v>
      </c>
      <c r="B101" s="612" t="s">
        <v>1638</v>
      </c>
      <c r="C101" s="598"/>
      <c r="D101" s="613"/>
      <c r="E101" s="585" t="s">
        <v>1475</v>
      </c>
      <c r="F101" s="600">
        <v>2</v>
      </c>
      <c r="G101" s="587">
        <v>101782</v>
      </c>
      <c r="H101" s="588">
        <v>3070</v>
      </c>
    </row>
    <row r="102" spans="1:8" ht="18.75" x14ac:dyDescent="0.15">
      <c r="A102" s="576">
        <v>10143</v>
      </c>
      <c r="B102" s="590" t="s">
        <v>1639</v>
      </c>
      <c r="C102" s="605"/>
      <c r="D102" s="592" t="s">
        <v>1470</v>
      </c>
      <c r="E102" s="578" t="s">
        <v>1551</v>
      </c>
      <c r="F102" s="593">
        <v>1</v>
      </c>
      <c r="G102" s="594">
        <v>101431</v>
      </c>
      <c r="H102" s="717">
        <v>2870</v>
      </c>
    </row>
    <row r="103" spans="1:8" ht="18.75" x14ac:dyDescent="0.15">
      <c r="A103" s="582">
        <v>10143</v>
      </c>
      <c r="B103" s="595" t="s">
        <v>1639</v>
      </c>
      <c r="C103" s="611"/>
      <c r="D103" s="602"/>
      <c r="E103" s="578" t="s">
        <v>1442</v>
      </c>
      <c r="F103" s="593">
        <v>3</v>
      </c>
      <c r="G103" s="616">
        <v>101433</v>
      </c>
      <c r="H103" s="617">
        <v>450</v>
      </c>
    </row>
    <row r="104" spans="1:8" ht="18.75" x14ac:dyDescent="0.15">
      <c r="A104" s="599">
        <v>10143</v>
      </c>
      <c r="B104" s="612" t="s">
        <v>1639</v>
      </c>
      <c r="C104" s="598"/>
      <c r="D104" s="613"/>
      <c r="E104" s="585" t="s">
        <v>1475</v>
      </c>
      <c r="F104" s="600">
        <v>2</v>
      </c>
      <c r="G104" s="587">
        <v>101432</v>
      </c>
      <c r="H104" s="588">
        <v>2870</v>
      </c>
    </row>
    <row r="105" spans="1:8" ht="18.75" x14ac:dyDescent="0.15">
      <c r="A105" s="738">
        <v>10154</v>
      </c>
      <c r="B105" s="755" t="s">
        <v>1640</v>
      </c>
      <c r="C105" s="756"/>
      <c r="D105" s="757"/>
      <c r="E105" s="740" t="s">
        <v>1551</v>
      </c>
      <c r="F105" s="748">
        <v>1</v>
      </c>
      <c r="G105" s="758">
        <v>101541</v>
      </c>
      <c r="H105" s="749">
        <v>0</v>
      </c>
    </row>
    <row r="106" spans="1:8" ht="18.75" x14ac:dyDescent="0.15">
      <c r="A106" s="759">
        <v>210167</v>
      </c>
      <c r="B106" s="760" t="s">
        <v>1628</v>
      </c>
      <c r="C106" s="761" t="s">
        <v>1628</v>
      </c>
      <c r="D106" s="762" t="s">
        <v>1494</v>
      </c>
      <c r="E106" s="761" t="s">
        <v>1551</v>
      </c>
      <c r="F106" s="763">
        <v>1</v>
      </c>
      <c r="G106" s="764">
        <v>2101671</v>
      </c>
      <c r="H106" s="765">
        <v>600</v>
      </c>
    </row>
    <row r="107" spans="1:8" ht="18.75" x14ac:dyDescent="0.15">
      <c r="A107" s="766">
        <v>210168</v>
      </c>
      <c r="B107" s="767" t="s">
        <v>1629</v>
      </c>
      <c r="C107" s="768" t="s">
        <v>1628</v>
      </c>
      <c r="D107" s="769" t="s">
        <v>1494</v>
      </c>
      <c r="E107" s="768" t="s">
        <v>1551</v>
      </c>
      <c r="F107" s="763">
        <v>1</v>
      </c>
      <c r="G107" s="770">
        <v>2101681</v>
      </c>
      <c r="H107" s="771">
        <v>1300</v>
      </c>
    </row>
    <row r="108" spans="1:8" ht="18.75" x14ac:dyDescent="0.15">
      <c r="A108" s="772">
        <v>210169</v>
      </c>
      <c r="B108" s="767" t="s">
        <v>1626</v>
      </c>
      <c r="C108" s="768" t="s">
        <v>1626</v>
      </c>
      <c r="D108" s="769" t="s">
        <v>1494</v>
      </c>
      <c r="E108" s="768" t="s">
        <v>1551</v>
      </c>
      <c r="F108" s="763">
        <v>1</v>
      </c>
      <c r="G108" s="770">
        <v>2101691</v>
      </c>
      <c r="H108" s="771">
        <v>1000</v>
      </c>
    </row>
    <row r="109" spans="1:8" ht="18.75" x14ac:dyDescent="0.15">
      <c r="A109" s="772">
        <v>210170</v>
      </c>
      <c r="B109" s="767" t="s">
        <v>1631</v>
      </c>
      <c r="C109" s="768" t="s">
        <v>1626</v>
      </c>
      <c r="D109" s="769" t="s">
        <v>1494</v>
      </c>
      <c r="E109" s="768" t="s">
        <v>1551</v>
      </c>
      <c r="F109" s="763">
        <v>1</v>
      </c>
      <c r="G109" s="770">
        <v>2101701</v>
      </c>
      <c r="H109" s="771">
        <v>800</v>
      </c>
    </row>
    <row r="110" spans="1:8" ht="18.75" x14ac:dyDescent="0.15">
      <c r="A110" s="772">
        <v>210171</v>
      </c>
      <c r="B110" s="767" t="s">
        <v>1633</v>
      </c>
      <c r="C110" s="768" t="s">
        <v>1626</v>
      </c>
      <c r="D110" s="769" t="s">
        <v>1494</v>
      </c>
      <c r="E110" s="768" t="s">
        <v>1551</v>
      </c>
      <c r="F110" s="763">
        <v>1</v>
      </c>
      <c r="G110" s="770">
        <v>2101711</v>
      </c>
      <c r="H110" s="771">
        <v>900</v>
      </c>
    </row>
    <row r="111" spans="1:8" ht="18.75" x14ac:dyDescent="0.15">
      <c r="A111" s="772">
        <v>210172</v>
      </c>
      <c r="B111" s="767" t="s">
        <v>1641</v>
      </c>
      <c r="C111" s="768" t="s">
        <v>1626</v>
      </c>
      <c r="D111" s="769" t="s">
        <v>1494</v>
      </c>
      <c r="E111" s="768" t="s">
        <v>1551</v>
      </c>
      <c r="F111" s="763">
        <v>1</v>
      </c>
      <c r="G111" s="770">
        <v>2101721</v>
      </c>
      <c r="H111" s="771">
        <v>700</v>
      </c>
    </row>
    <row r="112" spans="1:8" ht="18.75" x14ac:dyDescent="0.15">
      <c r="A112" s="772">
        <v>210179</v>
      </c>
      <c r="B112" s="767" t="s">
        <v>1639</v>
      </c>
      <c r="C112" s="768" t="s">
        <v>1642</v>
      </c>
      <c r="D112" s="769" t="s">
        <v>1494</v>
      </c>
      <c r="E112" s="768" t="s">
        <v>1551</v>
      </c>
      <c r="F112" s="763">
        <v>1</v>
      </c>
      <c r="G112" s="770">
        <v>2101791</v>
      </c>
      <c r="H112" s="771">
        <v>190</v>
      </c>
    </row>
    <row r="113" spans="1:8" ht="18.75" x14ac:dyDescent="0.15">
      <c r="A113" s="772">
        <v>210158</v>
      </c>
      <c r="B113" s="767" t="s">
        <v>1606</v>
      </c>
      <c r="C113" s="768" t="s">
        <v>1613</v>
      </c>
      <c r="D113" s="769" t="s">
        <v>1494</v>
      </c>
      <c r="E113" s="768" t="s">
        <v>1551</v>
      </c>
      <c r="F113" s="763">
        <v>1</v>
      </c>
      <c r="G113" s="770">
        <v>2101581</v>
      </c>
      <c r="H113" s="771">
        <v>800</v>
      </c>
    </row>
    <row r="114" spans="1:8" ht="18.75" x14ac:dyDescent="0.15">
      <c r="A114" s="772">
        <v>210159</v>
      </c>
      <c r="B114" s="767" t="s">
        <v>1613</v>
      </c>
      <c r="C114" s="768" t="s">
        <v>1613</v>
      </c>
      <c r="D114" s="769" t="s">
        <v>1494</v>
      </c>
      <c r="E114" s="768" t="s">
        <v>1551</v>
      </c>
      <c r="F114" s="763">
        <v>1</v>
      </c>
      <c r="G114" s="770">
        <v>2101591</v>
      </c>
      <c r="H114" s="771">
        <v>2100</v>
      </c>
    </row>
    <row r="115" spans="1:8" ht="18.75" x14ac:dyDescent="0.15">
      <c r="A115" s="772">
        <v>210159</v>
      </c>
      <c r="B115" s="767" t="s">
        <v>1613</v>
      </c>
      <c r="C115" s="768" t="s">
        <v>1613</v>
      </c>
      <c r="D115" s="769" t="s">
        <v>1494</v>
      </c>
      <c r="E115" s="768" t="s">
        <v>1475</v>
      </c>
      <c r="F115" s="763">
        <v>2</v>
      </c>
      <c r="G115" s="770">
        <v>2101592</v>
      </c>
      <c r="H115" s="771">
        <v>2150</v>
      </c>
    </row>
    <row r="116" spans="1:8" ht="18.75" x14ac:dyDescent="0.15">
      <c r="A116" s="772">
        <v>210160</v>
      </c>
      <c r="B116" s="767" t="s">
        <v>1643</v>
      </c>
      <c r="C116" s="768" t="s">
        <v>1607</v>
      </c>
      <c r="D116" s="769" t="s">
        <v>1494</v>
      </c>
      <c r="E116" s="768" t="s">
        <v>1551</v>
      </c>
      <c r="F116" s="763">
        <v>1</v>
      </c>
      <c r="G116" s="770">
        <v>2101601</v>
      </c>
      <c r="H116" s="771">
        <v>1260</v>
      </c>
    </row>
    <row r="117" spans="1:8" ht="18.75" x14ac:dyDescent="0.15">
      <c r="A117" s="772">
        <v>210162</v>
      </c>
      <c r="B117" s="767" t="s">
        <v>1644</v>
      </c>
      <c r="C117" s="768" t="s">
        <v>1607</v>
      </c>
      <c r="D117" s="769" t="s">
        <v>1494</v>
      </c>
      <c r="E117" s="768" t="s">
        <v>1551</v>
      </c>
      <c r="F117" s="763">
        <v>1</v>
      </c>
      <c r="G117" s="770">
        <v>2101621</v>
      </c>
      <c r="H117" s="771">
        <v>950</v>
      </c>
    </row>
    <row r="118" spans="1:8" ht="18.75" x14ac:dyDescent="0.15">
      <c r="A118" s="772">
        <v>210163</v>
      </c>
      <c r="B118" s="767" t="s">
        <v>1610</v>
      </c>
      <c r="C118" s="768" t="s">
        <v>1607</v>
      </c>
      <c r="D118" s="769" t="s">
        <v>1494</v>
      </c>
      <c r="E118" s="768" t="s">
        <v>1551</v>
      </c>
      <c r="F118" s="763">
        <v>1</v>
      </c>
      <c r="G118" s="770">
        <v>2101631</v>
      </c>
      <c r="H118" s="771">
        <v>1140</v>
      </c>
    </row>
    <row r="119" spans="1:8" ht="18.75" x14ac:dyDescent="0.15">
      <c r="A119" s="772">
        <v>210164</v>
      </c>
      <c r="B119" s="767" t="s">
        <v>1371</v>
      </c>
      <c r="C119" s="768" t="s">
        <v>1371</v>
      </c>
      <c r="D119" s="769" t="s">
        <v>1494</v>
      </c>
      <c r="E119" s="768" t="s">
        <v>1551</v>
      </c>
      <c r="F119" s="773">
        <v>1</v>
      </c>
      <c r="G119" s="774">
        <v>2101641</v>
      </c>
      <c r="H119" s="775">
        <v>430</v>
      </c>
    </row>
    <row r="120" spans="1:8" ht="18.75" x14ac:dyDescent="0.15">
      <c r="A120" s="776">
        <v>210166</v>
      </c>
      <c r="B120" s="777" t="s">
        <v>1623</v>
      </c>
      <c r="C120" s="778" t="s">
        <v>1623</v>
      </c>
      <c r="D120" s="779" t="s">
        <v>1494</v>
      </c>
      <c r="E120" s="780" t="s">
        <v>1551</v>
      </c>
      <c r="F120" s="781">
        <v>1</v>
      </c>
      <c r="G120" s="782">
        <v>2101661</v>
      </c>
      <c r="H120" s="783">
        <v>1730</v>
      </c>
    </row>
    <row r="121" spans="1:8" ht="18.75" x14ac:dyDescent="0.15">
      <c r="A121" s="589">
        <v>20101</v>
      </c>
      <c r="B121" s="590" t="s">
        <v>1645</v>
      </c>
      <c r="C121" s="591"/>
      <c r="D121" s="592" t="s">
        <v>159</v>
      </c>
      <c r="E121" s="605" t="s">
        <v>1551</v>
      </c>
      <c r="F121" s="603">
        <v>1</v>
      </c>
      <c r="G121" s="639">
        <v>201011</v>
      </c>
      <c r="H121" s="717">
        <v>3020</v>
      </c>
    </row>
    <row r="122" spans="1:8" ht="18.75" x14ac:dyDescent="0.15">
      <c r="A122" s="696">
        <v>20101</v>
      </c>
      <c r="B122" s="697" t="s">
        <v>1645</v>
      </c>
      <c r="C122" s="698"/>
      <c r="D122" s="699"/>
      <c r="E122" s="700" t="s">
        <v>1442</v>
      </c>
      <c r="F122" s="629">
        <v>3</v>
      </c>
      <c r="G122" s="701">
        <v>201013</v>
      </c>
      <c r="H122" s="702">
        <v>50</v>
      </c>
    </row>
    <row r="123" spans="1:8" ht="18.75" x14ac:dyDescent="0.15">
      <c r="A123" s="670">
        <v>20102</v>
      </c>
      <c r="B123" s="590" t="s">
        <v>1646</v>
      </c>
      <c r="C123" s="605"/>
      <c r="D123" s="606" t="s">
        <v>159</v>
      </c>
      <c r="E123" s="605" t="s">
        <v>1551</v>
      </c>
      <c r="F123" s="603">
        <v>1</v>
      </c>
      <c r="G123" s="639">
        <v>201021</v>
      </c>
      <c r="H123" s="717">
        <v>3700</v>
      </c>
    </row>
    <row r="124" spans="1:8" ht="18.75" x14ac:dyDescent="0.15">
      <c r="A124" s="671">
        <v>20102</v>
      </c>
      <c r="B124" s="584" t="s">
        <v>1646</v>
      </c>
      <c r="C124" s="672"/>
      <c r="D124" s="610"/>
      <c r="E124" s="672" t="s">
        <v>1442</v>
      </c>
      <c r="F124" s="600">
        <v>3</v>
      </c>
      <c r="G124" s="673">
        <v>201023</v>
      </c>
      <c r="H124" s="784">
        <v>180</v>
      </c>
    </row>
    <row r="125" spans="1:8" ht="18.75" x14ac:dyDescent="0.15">
      <c r="A125" s="745">
        <v>20103</v>
      </c>
      <c r="B125" s="785" t="s">
        <v>1646</v>
      </c>
      <c r="C125" s="753"/>
      <c r="D125" s="754" t="s">
        <v>721</v>
      </c>
      <c r="E125" s="753" t="s">
        <v>1551</v>
      </c>
      <c r="F125" s="786">
        <v>1</v>
      </c>
      <c r="G125" s="787">
        <v>201031</v>
      </c>
      <c r="H125" s="788">
        <v>0</v>
      </c>
    </row>
    <row r="126" spans="1:8" ht="18.75" x14ac:dyDescent="0.15">
      <c r="A126" s="583">
        <v>20104</v>
      </c>
      <c r="B126" s="626" t="s">
        <v>1647</v>
      </c>
      <c r="C126" s="627"/>
      <c r="D126" s="628" t="s">
        <v>159</v>
      </c>
      <c r="E126" s="627" t="s">
        <v>1551</v>
      </c>
      <c r="F126" s="629">
        <v>1</v>
      </c>
      <c r="G126" s="630">
        <v>201041</v>
      </c>
      <c r="H126" s="789">
        <v>630</v>
      </c>
    </row>
    <row r="127" spans="1:8" ht="18.75" x14ac:dyDescent="0.15">
      <c r="A127" s="696">
        <v>20104</v>
      </c>
      <c r="B127" s="697" t="s">
        <v>1647</v>
      </c>
      <c r="C127" s="698"/>
      <c r="D127" s="699"/>
      <c r="E127" s="698" t="s">
        <v>1442</v>
      </c>
      <c r="F127" s="703">
        <v>3</v>
      </c>
      <c r="G127" s="704">
        <v>201043</v>
      </c>
      <c r="H127" s="705">
        <v>20</v>
      </c>
    </row>
    <row r="128" spans="1:8" ht="18.75" x14ac:dyDescent="0.15">
      <c r="A128" s="589">
        <v>20105</v>
      </c>
      <c r="B128" s="590" t="s">
        <v>1648</v>
      </c>
      <c r="C128" s="605" t="s">
        <v>1648</v>
      </c>
      <c r="D128" s="606" t="s">
        <v>1595</v>
      </c>
      <c r="E128" s="591" t="s">
        <v>1551</v>
      </c>
      <c r="F128" s="603">
        <v>1</v>
      </c>
      <c r="G128" s="594">
        <v>201051</v>
      </c>
      <c r="H128" s="717">
        <v>5600</v>
      </c>
    </row>
    <row r="129" spans="1:8" ht="18.75" x14ac:dyDescent="0.15">
      <c r="A129" s="576">
        <v>20105</v>
      </c>
      <c r="B129" s="595" t="s">
        <v>1648</v>
      </c>
      <c r="C129" s="611"/>
      <c r="D129" s="602"/>
      <c r="E129" s="578" t="s">
        <v>1442</v>
      </c>
      <c r="F129" s="593">
        <v>3</v>
      </c>
      <c r="G129" s="581">
        <v>201053</v>
      </c>
      <c r="H129" s="596">
        <v>300</v>
      </c>
    </row>
    <row r="130" spans="1:8" ht="18.75" x14ac:dyDescent="0.15">
      <c r="A130" s="583">
        <v>20105</v>
      </c>
      <c r="B130" s="631" t="s">
        <v>1648</v>
      </c>
      <c r="C130" s="632"/>
      <c r="D130" s="633"/>
      <c r="E130" s="627" t="s">
        <v>1475</v>
      </c>
      <c r="F130" s="632">
        <v>2</v>
      </c>
      <c r="G130" s="630">
        <v>201052</v>
      </c>
      <c r="H130" s="634">
        <v>5430</v>
      </c>
    </row>
    <row r="131" spans="1:8" ht="18.75" x14ac:dyDescent="0.15">
      <c r="A131" s="790">
        <v>20106</v>
      </c>
      <c r="B131" s="791" t="s">
        <v>1648</v>
      </c>
      <c r="C131" s="792"/>
      <c r="D131" s="793" t="s">
        <v>1480</v>
      </c>
      <c r="E131" s="792" t="s">
        <v>1551</v>
      </c>
      <c r="F131" s="794">
        <v>1</v>
      </c>
      <c r="G131" s="795">
        <v>201061</v>
      </c>
      <c r="H131" s="796">
        <v>590</v>
      </c>
    </row>
    <row r="132" spans="1:8" ht="18.75" x14ac:dyDescent="0.15">
      <c r="A132" s="797">
        <v>220107</v>
      </c>
      <c r="B132" s="798" t="s">
        <v>1648</v>
      </c>
      <c r="C132" s="799"/>
      <c r="D132" s="800" t="s">
        <v>119</v>
      </c>
      <c r="E132" s="799" t="s">
        <v>1551</v>
      </c>
      <c r="F132" s="801">
        <v>1</v>
      </c>
      <c r="G132" s="802">
        <v>2201071</v>
      </c>
      <c r="H132" s="803">
        <v>600</v>
      </c>
    </row>
    <row r="133" spans="1:8" ht="18.75" x14ac:dyDescent="0.15">
      <c r="A133" s="576">
        <v>20108</v>
      </c>
      <c r="B133" s="577" t="s">
        <v>1649</v>
      </c>
      <c r="C133" s="578" t="s">
        <v>1648</v>
      </c>
      <c r="D133" s="579" t="s">
        <v>1595</v>
      </c>
      <c r="E133" s="578" t="s">
        <v>1551</v>
      </c>
      <c r="F133" s="593">
        <v>1</v>
      </c>
      <c r="G133" s="581">
        <v>201081</v>
      </c>
      <c r="H133" s="716">
        <v>630</v>
      </c>
    </row>
    <row r="134" spans="1:8" ht="18.75" x14ac:dyDescent="0.15">
      <c r="A134" s="582">
        <v>20108</v>
      </c>
      <c r="B134" s="595" t="s">
        <v>1649</v>
      </c>
      <c r="C134" s="611"/>
      <c r="D134" s="602"/>
      <c r="E134" s="578" t="s">
        <v>1442</v>
      </c>
      <c r="F134" s="593">
        <v>3</v>
      </c>
      <c r="G134" s="581">
        <v>201083</v>
      </c>
      <c r="H134" s="596">
        <v>30</v>
      </c>
    </row>
    <row r="135" spans="1:8" ht="18.75" x14ac:dyDescent="0.15">
      <c r="A135" s="601">
        <v>20108</v>
      </c>
      <c r="B135" s="631" t="s">
        <v>1649</v>
      </c>
      <c r="C135" s="632"/>
      <c r="D135" s="633"/>
      <c r="E135" s="598" t="s">
        <v>1475</v>
      </c>
      <c r="F135" s="629">
        <v>2</v>
      </c>
      <c r="G135" s="630">
        <v>201082</v>
      </c>
      <c r="H135" s="588">
        <v>590</v>
      </c>
    </row>
    <row r="136" spans="1:8" ht="18.75" x14ac:dyDescent="0.15">
      <c r="A136" s="589">
        <v>20109</v>
      </c>
      <c r="B136" s="590" t="s">
        <v>1650</v>
      </c>
      <c r="C136" s="591"/>
      <c r="D136" s="592" t="s">
        <v>159</v>
      </c>
      <c r="E136" s="578" t="s">
        <v>1551</v>
      </c>
      <c r="F136" s="603">
        <v>1</v>
      </c>
      <c r="G136" s="594">
        <v>201091</v>
      </c>
      <c r="H136" s="717">
        <v>3700</v>
      </c>
    </row>
    <row r="137" spans="1:8" ht="18.75" x14ac:dyDescent="0.15">
      <c r="A137" s="576">
        <v>20109</v>
      </c>
      <c r="B137" s="595" t="s">
        <v>1650</v>
      </c>
      <c r="C137" s="611"/>
      <c r="D137" s="602"/>
      <c r="E137" s="578" t="s">
        <v>1442</v>
      </c>
      <c r="F137" s="593">
        <v>3</v>
      </c>
      <c r="G137" s="581">
        <v>201093</v>
      </c>
      <c r="H137" s="596">
        <v>800</v>
      </c>
    </row>
    <row r="138" spans="1:8" ht="18.75" x14ac:dyDescent="0.15">
      <c r="A138" s="599">
        <v>20109</v>
      </c>
      <c r="B138" s="612" t="s">
        <v>1650</v>
      </c>
      <c r="C138" s="598"/>
      <c r="D138" s="613"/>
      <c r="E138" s="627" t="s">
        <v>1475</v>
      </c>
      <c r="F138" s="600">
        <v>2</v>
      </c>
      <c r="G138" s="587">
        <v>201092</v>
      </c>
      <c r="H138" s="588">
        <v>3700</v>
      </c>
    </row>
    <row r="139" spans="1:8" ht="18.75" x14ac:dyDescent="0.15">
      <c r="A139" s="589">
        <v>20110</v>
      </c>
      <c r="B139" s="590" t="s">
        <v>1651</v>
      </c>
      <c r="C139" s="591"/>
      <c r="D139" s="592" t="s">
        <v>159</v>
      </c>
      <c r="E139" s="591" t="s">
        <v>1551</v>
      </c>
      <c r="F139" s="603">
        <v>1</v>
      </c>
      <c r="G139" s="594">
        <v>201101</v>
      </c>
      <c r="H139" s="717">
        <v>1000</v>
      </c>
    </row>
    <row r="140" spans="1:8" ht="18.75" x14ac:dyDescent="0.15">
      <c r="A140" s="706">
        <v>20110</v>
      </c>
      <c r="B140" s="707" t="s">
        <v>1651</v>
      </c>
      <c r="C140" s="708"/>
      <c r="D140" s="709"/>
      <c r="E140" s="708" t="s">
        <v>1442</v>
      </c>
      <c r="F140" s="710">
        <v>3</v>
      </c>
      <c r="G140" s="711">
        <v>201103</v>
      </c>
      <c r="H140" s="702">
        <v>50</v>
      </c>
    </row>
    <row r="141" spans="1:8" ht="18.75" x14ac:dyDescent="0.15">
      <c r="A141" s="582">
        <v>20110</v>
      </c>
      <c r="B141" s="595" t="s">
        <v>1651</v>
      </c>
      <c r="C141" s="611"/>
      <c r="D141" s="602"/>
      <c r="E141" s="578" t="s">
        <v>1475</v>
      </c>
      <c r="F141" s="593">
        <v>2</v>
      </c>
      <c r="G141" s="581">
        <v>201102</v>
      </c>
      <c r="H141" s="588">
        <v>1000</v>
      </c>
    </row>
    <row r="142" spans="1:8" ht="18.75" x14ac:dyDescent="0.15">
      <c r="A142" s="589">
        <v>20111</v>
      </c>
      <c r="B142" s="590" t="s">
        <v>1652</v>
      </c>
      <c r="C142" s="591"/>
      <c r="D142" s="592" t="s">
        <v>159</v>
      </c>
      <c r="E142" s="591" t="s">
        <v>1551</v>
      </c>
      <c r="F142" s="603">
        <v>1</v>
      </c>
      <c r="G142" s="594">
        <v>201111</v>
      </c>
      <c r="H142" s="717">
        <v>1680</v>
      </c>
    </row>
    <row r="143" spans="1:8" ht="18.75" x14ac:dyDescent="0.15">
      <c r="A143" s="582">
        <v>20111</v>
      </c>
      <c r="B143" s="595" t="s">
        <v>1652</v>
      </c>
      <c r="C143" s="611"/>
      <c r="D143" s="602"/>
      <c r="E143" s="578" t="s">
        <v>1442</v>
      </c>
      <c r="F143" s="593">
        <v>3</v>
      </c>
      <c r="G143" s="581">
        <v>201113</v>
      </c>
      <c r="H143" s="596">
        <v>300</v>
      </c>
    </row>
    <row r="144" spans="1:8" ht="18.75" x14ac:dyDescent="0.15">
      <c r="A144" s="599">
        <v>20111</v>
      </c>
      <c r="B144" s="612" t="s">
        <v>1652</v>
      </c>
      <c r="C144" s="598"/>
      <c r="D144" s="613"/>
      <c r="E144" s="585" t="s">
        <v>1475</v>
      </c>
      <c r="F144" s="600">
        <v>2</v>
      </c>
      <c r="G144" s="587">
        <v>201112</v>
      </c>
      <c r="H144" s="588">
        <v>160</v>
      </c>
    </row>
    <row r="145" spans="1:8" ht="18.75" x14ac:dyDescent="0.15">
      <c r="A145" s="589">
        <v>20112</v>
      </c>
      <c r="B145" s="590" t="s">
        <v>1653</v>
      </c>
      <c r="C145" s="591"/>
      <c r="D145" s="592" t="s">
        <v>159</v>
      </c>
      <c r="E145" s="591" t="s">
        <v>1551</v>
      </c>
      <c r="F145" s="603">
        <v>1</v>
      </c>
      <c r="G145" s="594">
        <v>201121</v>
      </c>
      <c r="H145" s="717">
        <v>2900</v>
      </c>
    </row>
    <row r="146" spans="1:8" ht="18.75" x14ac:dyDescent="0.15">
      <c r="A146" s="599">
        <v>20112</v>
      </c>
      <c r="B146" s="577" t="s">
        <v>1653</v>
      </c>
      <c r="C146" s="611"/>
      <c r="D146" s="602"/>
      <c r="E146" s="578" t="s">
        <v>1475</v>
      </c>
      <c r="F146" s="593">
        <v>2</v>
      </c>
      <c r="G146" s="581">
        <v>201122</v>
      </c>
      <c r="H146" s="596">
        <v>2610</v>
      </c>
    </row>
    <row r="147" spans="1:8" ht="18.75" x14ac:dyDescent="0.15">
      <c r="A147" s="589">
        <v>20113</v>
      </c>
      <c r="B147" s="590" t="s">
        <v>1654</v>
      </c>
      <c r="C147" s="591"/>
      <c r="D147" s="592" t="s">
        <v>159</v>
      </c>
      <c r="E147" s="591" t="s">
        <v>1551</v>
      </c>
      <c r="F147" s="603">
        <v>1</v>
      </c>
      <c r="G147" s="594">
        <v>201131</v>
      </c>
      <c r="H147" s="717">
        <v>850</v>
      </c>
    </row>
    <row r="148" spans="1:8" ht="18.75" x14ac:dyDescent="0.15">
      <c r="A148" s="576">
        <v>20113</v>
      </c>
      <c r="B148" s="595" t="s">
        <v>1654</v>
      </c>
      <c r="C148" s="611"/>
      <c r="D148" s="602"/>
      <c r="E148" s="578" t="s">
        <v>1442</v>
      </c>
      <c r="F148" s="593">
        <v>3</v>
      </c>
      <c r="G148" s="581">
        <v>201133</v>
      </c>
      <c r="H148" s="596">
        <v>10</v>
      </c>
    </row>
    <row r="149" spans="1:8" ht="18.75" x14ac:dyDescent="0.15">
      <c r="A149" s="599">
        <v>20113</v>
      </c>
      <c r="B149" s="612" t="s">
        <v>1654</v>
      </c>
      <c r="C149" s="598"/>
      <c r="D149" s="613"/>
      <c r="E149" s="585" t="s">
        <v>1475</v>
      </c>
      <c r="F149" s="600">
        <v>2</v>
      </c>
      <c r="G149" s="587">
        <v>201132</v>
      </c>
      <c r="H149" s="588">
        <v>850</v>
      </c>
    </row>
    <row r="150" spans="1:8" ht="18.75" x14ac:dyDescent="0.15">
      <c r="A150" s="589">
        <v>20114</v>
      </c>
      <c r="B150" s="577" t="s">
        <v>1655</v>
      </c>
      <c r="C150" s="578"/>
      <c r="D150" s="579" t="s">
        <v>159</v>
      </c>
      <c r="E150" s="578" t="s">
        <v>1551</v>
      </c>
      <c r="F150" s="593">
        <v>1</v>
      </c>
      <c r="G150" s="581">
        <v>201141</v>
      </c>
      <c r="H150" s="716">
        <v>3390</v>
      </c>
    </row>
    <row r="151" spans="1:8" ht="18.75" x14ac:dyDescent="0.15">
      <c r="A151" s="589">
        <v>20116</v>
      </c>
      <c r="B151" s="590" t="s">
        <v>1483</v>
      </c>
      <c r="C151" s="591" t="s">
        <v>1484</v>
      </c>
      <c r="D151" s="592" t="s">
        <v>159</v>
      </c>
      <c r="E151" s="591" t="s">
        <v>1551</v>
      </c>
      <c r="F151" s="603">
        <v>1</v>
      </c>
      <c r="G151" s="594">
        <v>201161</v>
      </c>
      <c r="H151" s="717">
        <v>9600</v>
      </c>
    </row>
    <row r="152" spans="1:8" ht="18.75" x14ac:dyDescent="0.15">
      <c r="A152" s="582">
        <v>20116</v>
      </c>
      <c r="B152" s="595" t="s">
        <v>1483</v>
      </c>
      <c r="C152" s="611"/>
      <c r="D152" s="602"/>
      <c r="E152" s="578" t="s">
        <v>1442</v>
      </c>
      <c r="F152" s="593">
        <v>3</v>
      </c>
      <c r="G152" s="581">
        <v>201163</v>
      </c>
      <c r="H152" s="596">
        <v>250</v>
      </c>
    </row>
    <row r="153" spans="1:8" ht="18.75" x14ac:dyDescent="0.15">
      <c r="A153" s="599">
        <v>20116</v>
      </c>
      <c r="B153" s="612" t="s">
        <v>1483</v>
      </c>
      <c r="C153" s="598"/>
      <c r="D153" s="613"/>
      <c r="E153" s="585" t="s">
        <v>1475</v>
      </c>
      <c r="F153" s="600">
        <v>2</v>
      </c>
      <c r="G153" s="587">
        <v>201162</v>
      </c>
      <c r="H153" s="588">
        <v>9420</v>
      </c>
    </row>
    <row r="154" spans="1:8" ht="18.75" x14ac:dyDescent="0.15">
      <c r="A154" s="589">
        <v>20181</v>
      </c>
      <c r="B154" s="590" t="s">
        <v>1656</v>
      </c>
      <c r="C154" s="591" t="s">
        <v>1484</v>
      </c>
      <c r="D154" s="592" t="s">
        <v>159</v>
      </c>
      <c r="E154" s="591" t="s">
        <v>1551</v>
      </c>
      <c r="F154" s="603">
        <v>1</v>
      </c>
      <c r="G154" s="594">
        <v>201811</v>
      </c>
      <c r="H154" s="717">
        <v>4100</v>
      </c>
    </row>
    <row r="155" spans="1:8" ht="18.75" x14ac:dyDescent="0.15">
      <c r="A155" s="582">
        <v>20181</v>
      </c>
      <c r="B155" s="595" t="s">
        <v>1656</v>
      </c>
      <c r="C155" s="611"/>
      <c r="D155" s="602"/>
      <c r="E155" s="578" t="s">
        <v>1442</v>
      </c>
      <c r="F155" s="593">
        <v>3</v>
      </c>
      <c r="G155" s="581">
        <v>201813</v>
      </c>
      <c r="H155" s="596">
        <v>150</v>
      </c>
    </row>
    <row r="156" spans="1:8" ht="18.75" x14ac:dyDescent="0.15">
      <c r="A156" s="599">
        <v>20181</v>
      </c>
      <c r="B156" s="612" t="s">
        <v>1656</v>
      </c>
      <c r="C156" s="598"/>
      <c r="D156" s="613"/>
      <c r="E156" s="585" t="s">
        <v>1475</v>
      </c>
      <c r="F156" s="600">
        <v>2</v>
      </c>
      <c r="G156" s="587">
        <v>201812</v>
      </c>
      <c r="H156" s="588">
        <v>4100</v>
      </c>
    </row>
    <row r="157" spans="1:8" ht="18.75" x14ac:dyDescent="0.15">
      <c r="A157" s="589">
        <v>20117</v>
      </c>
      <c r="B157" s="590" t="s">
        <v>1657</v>
      </c>
      <c r="C157" s="591"/>
      <c r="D157" s="592" t="s">
        <v>159</v>
      </c>
      <c r="E157" s="591" t="s">
        <v>1551</v>
      </c>
      <c r="F157" s="603">
        <v>1</v>
      </c>
      <c r="G157" s="594">
        <v>201171</v>
      </c>
      <c r="H157" s="717">
        <v>6500</v>
      </c>
    </row>
    <row r="158" spans="1:8" ht="18.75" x14ac:dyDescent="0.15">
      <c r="A158" s="745">
        <v>20118</v>
      </c>
      <c r="B158" s="752" t="s">
        <v>1657</v>
      </c>
      <c r="C158" s="753"/>
      <c r="D158" s="754" t="s">
        <v>1480</v>
      </c>
      <c r="E158" s="753" t="s">
        <v>1551</v>
      </c>
      <c r="F158" s="735">
        <v>1</v>
      </c>
      <c r="G158" s="787">
        <v>201181</v>
      </c>
      <c r="H158" s="788">
        <v>0</v>
      </c>
    </row>
    <row r="159" spans="1:8" ht="18.75" x14ac:dyDescent="0.15">
      <c r="A159" s="618">
        <v>20119</v>
      </c>
      <c r="B159" s="619" t="s">
        <v>1658</v>
      </c>
      <c r="C159" s="620" t="s">
        <v>1657</v>
      </c>
      <c r="D159" s="621" t="s">
        <v>159</v>
      </c>
      <c r="E159" s="620" t="s">
        <v>1551</v>
      </c>
      <c r="F159" s="622">
        <v>1</v>
      </c>
      <c r="G159" s="635">
        <v>201191</v>
      </c>
      <c r="H159" s="804">
        <v>230</v>
      </c>
    </row>
    <row r="160" spans="1:8" ht="18.75" x14ac:dyDescent="0.15">
      <c r="A160" s="618">
        <v>20183</v>
      </c>
      <c r="B160" s="619" t="s">
        <v>1659</v>
      </c>
      <c r="C160" s="620" t="s">
        <v>1660</v>
      </c>
      <c r="D160" s="621" t="s">
        <v>159</v>
      </c>
      <c r="E160" s="620" t="s">
        <v>1551</v>
      </c>
      <c r="F160" s="622">
        <v>1</v>
      </c>
      <c r="G160" s="635">
        <v>201831</v>
      </c>
      <c r="H160" s="804">
        <v>120</v>
      </c>
    </row>
    <row r="161" spans="1:8" ht="18.75" x14ac:dyDescent="0.15">
      <c r="A161" s="589">
        <v>20120</v>
      </c>
      <c r="B161" s="590" t="s">
        <v>1642</v>
      </c>
      <c r="C161" s="591"/>
      <c r="D161" s="592" t="s">
        <v>1470</v>
      </c>
      <c r="E161" s="591" t="s">
        <v>1551</v>
      </c>
      <c r="F161" s="603">
        <v>1</v>
      </c>
      <c r="G161" s="594">
        <v>201201</v>
      </c>
      <c r="H161" s="717">
        <v>2950</v>
      </c>
    </row>
    <row r="162" spans="1:8" ht="18.75" x14ac:dyDescent="0.15">
      <c r="A162" s="582">
        <v>20120</v>
      </c>
      <c r="B162" s="595" t="s">
        <v>1642</v>
      </c>
      <c r="C162" s="611"/>
      <c r="D162" s="602"/>
      <c r="E162" s="578" t="s">
        <v>1442</v>
      </c>
      <c r="F162" s="593">
        <v>3</v>
      </c>
      <c r="G162" s="581">
        <v>201203</v>
      </c>
      <c r="H162" s="596">
        <v>300</v>
      </c>
    </row>
    <row r="163" spans="1:8" ht="18.75" x14ac:dyDescent="0.15">
      <c r="A163" s="601">
        <v>20120</v>
      </c>
      <c r="B163" s="631" t="s">
        <v>1642</v>
      </c>
      <c r="C163" s="632"/>
      <c r="D163" s="633"/>
      <c r="E163" s="627" t="s">
        <v>1475</v>
      </c>
      <c r="F163" s="629">
        <v>2</v>
      </c>
      <c r="G163" s="630">
        <v>201202</v>
      </c>
      <c r="H163" s="636">
        <v>2950</v>
      </c>
    </row>
    <row r="164" spans="1:8" ht="18.75" x14ac:dyDescent="0.15">
      <c r="A164" s="797">
        <v>220121</v>
      </c>
      <c r="B164" s="798" t="s">
        <v>1642</v>
      </c>
      <c r="C164" s="799"/>
      <c r="D164" s="800" t="s">
        <v>118</v>
      </c>
      <c r="E164" s="799" t="s">
        <v>1551</v>
      </c>
      <c r="F164" s="801">
        <v>1</v>
      </c>
      <c r="G164" s="802">
        <v>2201211</v>
      </c>
      <c r="H164" s="803">
        <v>640</v>
      </c>
    </row>
    <row r="165" spans="1:8" ht="18.75" x14ac:dyDescent="0.15">
      <c r="A165" s="589">
        <v>20122</v>
      </c>
      <c r="B165" s="590" t="s">
        <v>1661</v>
      </c>
      <c r="C165" s="591"/>
      <c r="D165" s="592" t="s">
        <v>1470</v>
      </c>
      <c r="E165" s="591" t="s">
        <v>1551</v>
      </c>
      <c r="F165" s="603">
        <v>1</v>
      </c>
      <c r="G165" s="594">
        <v>201221</v>
      </c>
      <c r="H165" s="717">
        <v>1540</v>
      </c>
    </row>
    <row r="166" spans="1:8" ht="18.75" x14ac:dyDescent="0.15">
      <c r="A166" s="582">
        <v>20122</v>
      </c>
      <c r="B166" s="595" t="s">
        <v>1661</v>
      </c>
      <c r="C166" s="611"/>
      <c r="D166" s="602"/>
      <c r="E166" s="578" t="s">
        <v>1442</v>
      </c>
      <c r="F166" s="593">
        <v>3</v>
      </c>
      <c r="G166" s="581">
        <v>201223</v>
      </c>
      <c r="H166" s="596">
        <v>30</v>
      </c>
    </row>
    <row r="167" spans="1:8" ht="18.75" x14ac:dyDescent="0.15">
      <c r="A167" s="599">
        <v>20122</v>
      </c>
      <c r="B167" s="612" t="s">
        <v>1661</v>
      </c>
      <c r="C167" s="598"/>
      <c r="D167" s="613"/>
      <c r="E167" s="585" t="s">
        <v>1475</v>
      </c>
      <c r="F167" s="600">
        <v>2</v>
      </c>
      <c r="G167" s="587">
        <v>201222</v>
      </c>
      <c r="H167" s="588">
        <v>1540</v>
      </c>
    </row>
    <row r="168" spans="1:8" ht="18.75" x14ac:dyDescent="0.15">
      <c r="A168" s="589">
        <v>20123</v>
      </c>
      <c r="B168" s="590" t="s">
        <v>1662</v>
      </c>
      <c r="C168" s="591"/>
      <c r="D168" s="592" t="s">
        <v>159</v>
      </c>
      <c r="E168" s="591" t="s">
        <v>1551</v>
      </c>
      <c r="F168" s="603">
        <v>1</v>
      </c>
      <c r="G168" s="594">
        <v>201231</v>
      </c>
      <c r="H168" s="717">
        <v>840</v>
      </c>
    </row>
    <row r="169" spans="1:8" ht="18.75" x14ac:dyDescent="0.15">
      <c r="A169" s="582">
        <v>20123</v>
      </c>
      <c r="B169" s="595" t="s">
        <v>1662</v>
      </c>
      <c r="C169" s="611"/>
      <c r="D169" s="602"/>
      <c r="E169" s="578" t="s">
        <v>1442</v>
      </c>
      <c r="F169" s="593">
        <v>3</v>
      </c>
      <c r="G169" s="581">
        <v>201233</v>
      </c>
      <c r="H169" s="596">
        <v>10</v>
      </c>
    </row>
    <row r="170" spans="1:8" ht="18.75" x14ac:dyDescent="0.15">
      <c r="A170" s="597">
        <v>20123</v>
      </c>
      <c r="B170" s="612" t="s">
        <v>1662</v>
      </c>
      <c r="C170" s="598"/>
      <c r="D170" s="613"/>
      <c r="E170" s="585" t="s">
        <v>1475</v>
      </c>
      <c r="F170" s="600">
        <v>2</v>
      </c>
      <c r="G170" s="587">
        <v>201232</v>
      </c>
      <c r="H170" s="588">
        <v>390</v>
      </c>
    </row>
    <row r="171" spans="1:8" ht="18.75" x14ac:dyDescent="0.15">
      <c r="A171" s="805">
        <v>20124</v>
      </c>
      <c r="B171" s="806" t="s">
        <v>1663</v>
      </c>
      <c r="C171" s="807" t="s">
        <v>1484</v>
      </c>
      <c r="D171" s="808" t="s">
        <v>150</v>
      </c>
      <c r="E171" s="807" t="s">
        <v>1551</v>
      </c>
      <c r="F171" s="809">
        <v>1</v>
      </c>
      <c r="G171" s="810">
        <v>201241</v>
      </c>
      <c r="H171" s="811">
        <v>8600</v>
      </c>
    </row>
    <row r="172" spans="1:8" ht="18.75" x14ac:dyDescent="0.15">
      <c r="A172" s="576">
        <v>20124</v>
      </c>
      <c r="B172" s="577" t="s">
        <v>1663</v>
      </c>
      <c r="C172" s="640"/>
      <c r="D172" s="641"/>
      <c r="E172" s="578" t="s">
        <v>1442</v>
      </c>
      <c r="F172" s="640">
        <v>3</v>
      </c>
      <c r="G172" s="624">
        <v>201243</v>
      </c>
      <c r="H172" s="716">
        <v>70</v>
      </c>
    </row>
    <row r="173" spans="1:8" ht="18.75" x14ac:dyDescent="0.15">
      <c r="A173" s="805">
        <v>20125</v>
      </c>
      <c r="B173" s="806" t="s">
        <v>1664</v>
      </c>
      <c r="C173" s="812"/>
      <c r="D173" s="813" t="s">
        <v>150</v>
      </c>
      <c r="E173" s="812" t="s">
        <v>1551</v>
      </c>
      <c r="F173" s="809">
        <v>1</v>
      </c>
      <c r="G173" s="814">
        <v>201251</v>
      </c>
      <c r="H173" s="811">
        <v>2070</v>
      </c>
    </row>
    <row r="174" spans="1:8" ht="18.75" x14ac:dyDescent="0.15">
      <c r="A174" s="576">
        <v>20125</v>
      </c>
      <c r="B174" s="577" t="s">
        <v>1664</v>
      </c>
      <c r="C174" s="578"/>
      <c r="D174" s="579"/>
      <c r="E174" s="578" t="s">
        <v>1442</v>
      </c>
      <c r="F174" s="593">
        <v>3</v>
      </c>
      <c r="G174" s="581">
        <v>201253</v>
      </c>
      <c r="H174" s="716">
        <v>100</v>
      </c>
    </row>
    <row r="175" spans="1:8" ht="18.75" x14ac:dyDescent="0.15">
      <c r="A175" s="718">
        <v>20126</v>
      </c>
      <c r="B175" s="719" t="s">
        <v>1665</v>
      </c>
      <c r="C175" s="720"/>
      <c r="D175" s="721" t="s">
        <v>150</v>
      </c>
      <c r="E175" s="720" t="s">
        <v>1551</v>
      </c>
      <c r="F175" s="815">
        <v>1</v>
      </c>
      <c r="G175" s="724">
        <v>201261</v>
      </c>
      <c r="H175" s="725">
        <v>0</v>
      </c>
    </row>
    <row r="176" spans="1:8" ht="18.75" x14ac:dyDescent="0.15">
      <c r="A176" s="816">
        <v>220129</v>
      </c>
      <c r="B176" s="817" t="s">
        <v>1666</v>
      </c>
      <c r="C176" s="818"/>
      <c r="D176" s="819" t="s">
        <v>119</v>
      </c>
      <c r="E176" s="818" t="s">
        <v>1551</v>
      </c>
      <c r="F176" s="820">
        <v>1</v>
      </c>
      <c r="G176" s="821">
        <v>2201291</v>
      </c>
      <c r="H176" s="822">
        <v>4800</v>
      </c>
    </row>
    <row r="177" spans="1:8" ht="18.75" x14ac:dyDescent="0.15">
      <c r="A177" s="642">
        <v>20130</v>
      </c>
      <c r="B177" s="643" t="s">
        <v>1667</v>
      </c>
      <c r="C177" s="591"/>
      <c r="D177" s="592" t="s">
        <v>150</v>
      </c>
      <c r="E177" s="591" t="s">
        <v>1551</v>
      </c>
      <c r="F177" s="603">
        <v>1</v>
      </c>
      <c r="G177" s="594">
        <v>201301</v>
      </c>
      <c r="H177" s="717">
        <v>5150</v>
      </c>
    </row>
    <row r="178" spans="1:8" ht="18.75" x14ac:dyDescent="0.15">
      <c r="A178" s="644">
        <v>20130</v>
      </c>
      <c r="B178" s="645" t="s">
        <v>1667</v>
      </c>
      <c r="C178" s="611"/>
      <c r="D178" s="602"/>
      <c r="E178" s="578" t="s">
        <v>1442</v>
      </c>
      <c r="F178" s="593">
        <v>3</v>
      </c>
      <c r="G178" s="581">
        <v>201303</v>
      </c>
      <c r="H178" s="596">
        <v>50</v>
      </c>
    </row>
    <row r="179" spans="1:8" ht="18.75" x14ac:dyDescent="0.15">
      <c r="A179" s="646">
        <v>20130</v>
      </c>
      <c r="B179" s="647" t="s">
        <v>1667</v>
      </c>
      <c r="C179" s="598"/>
      <c r="D179" s="613"/>
      <c r="E179" s="585" t="s">
        <v>1475</v>
      </c>
      <c r="F179" s="600">
        <v>2</v>
      </c>
      <c r="G179" s="587">
        <v>201302</v>
      </c>
      <c r="H179" s="588">
        <v>50</v>
      </c>
    </row>
    <row r="180" spans="1:8" ht="18.75" x14ac:dyDescent="0.15">
      <c r="A180" s="805">
        <v>20131</v>
      </c>
      <c r="B180" s="823" t="s">
        <v>1668</v>
      </c>
      <c r="C180" s="807"/>
      <c r="D180" s="808" t="s">
        <v>150</v>
      </c>
      <c r="E180" s="807" t="s">
        <v>1551</v>
      </c>
      <c r="F180" s="809">
        <v>1</v>
      </c>
      <c r="G180" s="810">
        <v>201311</v>
      </c>
      <c r="H180" s="811">
        <v>940</v>
      </c>
    </row>
    <row r="181" spans="1:8" ht="18.75" x14ac:dyDescent="0.15">
      <c r="A181" s="824">
        <v>20131</v>
      </c>
      <c r="B181" s="626" t="s">
        <v>1668</v>
      </c>
      <c r="C181" s="648"/>
      <c r="D181" s="649"/>
      <c r="E181" s="648" t="s">
        <v>1442</v>
      </c>
      <c r="F181" s="629">
        <v>3</v>
      </c>
      <c r="G181" s="650">
        <v>201313</v>
      </c>
      <c r="H181" s="789">
        <v>100</v>
      </c>
    </row>
    <row r="182" spans="1:8" ht="18.75" x14ac:dyDescent="0.15">
      <c r="A182" s="766">
        <v>220134</v>
      </c>
      <c r="B182" s="825" t="s">
        <v>1667</v>
      </c>
      <c r="C182" s="799"/>
      <c r="D182" s="800" t="s">
        <v>119</v>
      </c>
      <c r="E182" s="799" t="s">
        <v>1551</v>
      </c>
      <c r="F182" s="801">
        <v>1</v>
      </c>
      <c r="G182" s="802">
        <v>2201341</v>
      </c>
      <c r="H182" s="803">
        <v>3200</v>
      </c>
    </row>
    <row r="183" spans="1:8" ht="18.75" x14ac:dyDescent="0.15">
      <c r="A183" s="589">
        <v>20135</v>
      </c>
      <c r="B183" s="590" t="s">
        <v>1669</v>
      </c>
      <c r="C183" s="591"/>
      <c r="D183" s="592" t="s">
        <v>150</v>
      </c>
      <c r="E183" s="591" t="s">
        <v>1551</v>
      </c>
      <c r="F183" s="603">
        <v>1</v>
      </c>
      <c r="G183" s="594">
        <v>201351</v>
      </c>
      <c r="H183" s="717">
        <v>6350</v>
      </c>
    </row>
    <row r="184" spans="1:8" ht="18.75" x14ac:dyDescent="0.15">
      <c r="A184" s="576">
        <v>20135</v>
      </c>
      <c r="B184" s="595" t="s">
        <v>1669</v>
      </c>
      <c r="C184" s="611"/>
      <c r="D184" s="602"/>
      <c r="E184" s="578" t="s">
        <v>1442</v>
      </c>
      <c r="F184" s="593">
        <v>3</v>
      </c>
      <c r="G184" s="581">
        <v>201353</v>
      </c>
      <c r="H184" s="596">
        <v>300</v>
      </c>
    </row>
    <row r="185" spans="1:8" ht="18.75" x14ac:dyDescent="0.15">
      <c r="A185" s="601">
        <v>20135</v>
      </c>
      <c r="B185" s="631" t="s">
        <v>1669</v>
      </c>
      <c r="C185" s="632"/>
      <c r="D185" s="633"/>
      <c r="E185" s="632" t="s">
        <v>1475</v>
      </c>
      <c r="F185" s="632">
        <v>2</v>
      </c>
      <c r="G185" s="630">
        <v>201352</v>
      </c>
      <c r="H185" s="636">
        <v>50</v>
      </c>
    </row>
    <row r="186" spans="1:8" ht="18.75" x14ac:dyDescent="0.15">
      <c r="A186" s="797">
        <v>220137</v>
      </c>
      <c r="B186" s="825" t="s">
        <v>1669</v>
      </c>
      <c r="C186" s="799"/>
      <c r="D186" s="800" t="s">
        <v>119</v>
      </c>
      <c r="E186" s="799" t="s">
        <v>1551</v>
      </c>
      <c r="F186" s="801">
        <v>1</v>
      </c>
      <c r="G186" s="802">
        <v>2201371</v>
      </c>
      <c r="H186" s="803">
        <v>1470</v>
      </c>
    </row>
    <row r="187" spans="1:8" ht="18.75" x14ac:dyDescent="0.15">
      <c r="A187" s="589">
        <v>20139</v>
      </c>
      <c r="B187" s="577" t="s">
        <v>1670</v>
      </c>
      <c r="C187" s="578"/>
      <c r="D187" s="579" t="s">
        <v>159</v>
      </c>
      <c r="E187" s="578" t="s">
        <v>1551</v>
      </c>
      <c r="F187" s="593">
        <v>1</v>
      </c>
      <c r="G187" s="581">
        <v>201391</v>
      </c>
      <c r="H187" s="716">
        <v>1800</v>
      </c>
    </row>
    <row r="188" spans="1:8" ht="18.75" x14ac:dyDescent="0.15">
      <c r="A188" s="576">
        <v>20140</v>
      </c>
      <c r="B188" s="595" t="s">
        <v>1671</v>
      </c>
      <c r="C188" s="611" t="s">
        <v>1671</v>
      </c>
      <c r="D188" s="602" t="s">
        <v>159</v>
      </c>
      <c r="E188" s="611" t="s">
        <v>1551</v>
      </c>
      <c r="F188" s="593">
        <v>1</v>
      </c>
      <c r="G188" s="616">
        <v>201401</v>
      </c>
      <c r="H188" s="826">
        <v>1010</v>
      </c>
    </row>
    <row r="189" spans="1:8" ht="18.75" x14ac:dyDescent="0.15">
      <c r="A189" s="582">
        <v>20141</v>
      </c>
      <c r="B189" s="595" t="s">
        <v>1672</v>
      </c>
      <c r="C189" s="611" t="s">
        <v>1671</v>
      </c>
      <c r="D189" s="602" t="s">
        <v>159</v>
      </c>
      <c r="E189" s="611" t="s">
        <v>1551</v>
      </c>
      <c r="F189" s="593">
        <v>1</v>
      </c>
      <c r="G189" s="616">
        <v>201411</v>
      </c>
      <c r="H189" s="826">
        <v>290</v>
      </c>
    </row>
    <row r="190" spans="1:8" ht="18.75" x14ac:dyDescent="0.15">
      <c r="A190" s="599">
        <v>20143</v>
      </c>
      <c r="B190" s="612" t="s">
        <v>1673</v>
      </c>
      <c r="C190" s="651"/>
      <c r="D190" s="652" t="s">
        <v>159</v>
      </c>
      <c r="E190" s="651" t="s">
        <v>1551</v>
      </c>
      <c r="F190" s="614">
        <v>1</v>
      </c>
      <c r="G190" s="625">
        <v>201431</v>
      </c>
      <c r="H190" s="827">
        <v>320</v>
      </c>
    </row>
    <row r="191" spans="1:8" ht="18.75" x14ac:dyDescent="0.15">
      <c r="A191" s="576">
        <v>20179</v>
      </c>
      <c r="B191" s="577" t="s">
        <v>1674</v>
      </c>
      <c r="C191" s="578"/>
      <c r="D191" s="579" t="s">
        <v>1470</v>
      </c>
      <c r="E191" s="578" t="s">
        <v>1551</v>
      </c>
      <c r="F191" s="593">
        <v>1</v>
      </c>
      <c r="G191" s="581">
        <v>201791</v>
      </c>
      <c r="H191" s="716">
        <v>4930</v>
      </c>
    </row>
    <row r="192" spans="1:8" ht="18.75" x14ac:dyDescent="0.15">
      <c r="A192" s="576">
        <v>20179</v>
      </c>
      <c r="B192" s="595" t="s">
        <v>1674</v>
      </c>
      <c r="C192" s="611"/>
      <c r="D192" s="602"/>
      <c r="E192" s="578" t="s">
        <v>1442</v>
      </c>
      <c r="F192" s="593">
        <v>3</v>
      </c>
      <c r="G192" s="581">
        <v>201793</v>
      </c>
      <c r="H192" s="596">
        <v>620</v>
      </c>
    </row>
    <row r="193" spans="1:8" ht="18.75" x14ac:dyDescent="0.15">
      <c r="A193" s="597">
        <v>20179</v>
      </c>
      <c r="B193" s="584" t="s">
        <v>1674</v>
      </c>
      <c r="C193" s="585"/>
      <c r="D193" s="586"/>
      <c r="E193" s="585" t="s">
        <v>1475</v>
      </c>
      <c r="F193" s="600">
        <v>2</v>
      </c>
      <c r="G193" s="587">
        <v>201792</v>
      </c>
      <c r="H193" s="588">
        <v>4850</v>
      </c>
    </row>
    <row r="194" spans="1:8" ht="18.75" x14ac:dyDescent="0.15">
      <c r="A194" s="718">
        <v>20144</v>
      </c>
      <c r="B194" s="828" t="s">
        <v>1675</v>
      </c>
      <c r="C194" s="720"/>
      <c r="D194" s="721" t="s">
        <v>1470</v>
      </c>
      <c r="E194" s="722" t="s">
        <v>1551</v>
      </c>
      <c r="F194" s="815">
        <v>1</v>
      </c>
      <c r="G194" s="724">
        <v>201441</v>
      </c>
      <c r="H194" s="725">
        <v>0</v>
      </c>
    </row>
    <row r="195" spans="1:8" ht="18.75" x14ac:dyDescent="0.15">
      <c r="A195" s="829">
        <v>20144</v>
      </c>
      <c r="B195" s="830" t="s">
        <v>1675</v>
      </c>
      <c r="C195" s="751"/>
      <c r="D195" s="744"/>
      <c r="E195" s="722" t="s">
        <v>1442</v>
      </c>
      <c r="F195" s="723">
        <v>3</v>
      </c>
      <c r="G195" s="729">
        <v>201443</v>
      </c>
      <c r="H195" s="831">
        <v>0</v>
      </c>
    </row>
    <row r="196" spans="1:8" ht="18.75" x14ac:dyDescent="0.15">
      <c r="A196" s="832">
        <v>20144</v>
      </c>
      <c r="B196" s="833" t="s">
        <v>1675</v>
      </c>
      <c r="C196" s="733"/>
      <c r="D196" s="734"/>
      <c r="E196" s="733" t="s">
        <v>1475</v>
      </c>
      <c r="F196" s="735">
        <v>2</v>
      </c>
      <c r="G196" s="736">
        <v>201442</v>
      </c>
      <c r="H196" s="834">
        <v>0</v>
      </c>
    </row>
    <row r="197" spans="1:8" ht="18.75" x14ac:dyDescent="0.15">
      <c r="A197" s="816">
        <v>220145</v>
      </c>
      <c r="B197" s="817" t="s">
        <v>1674</v>
      </c>
      <c r="C197" s="835"/>
      <c r="D197" s="836" t="s">
        <v>1494</v>
      </c>
      <c r="E197" s="835" t="s">
        <v>1551</v>
      </c>
      <c r="F197" s="820">
        <v>1</v>
      </c>
      <c r="G197" s="837">
        <v>2201451</v>
      </c>
      <c r="H197" s="822">
        <v>710</v>
      </c>
    </row>
    <row r="198" spans="1:8" ht="18.75" x14ac:dyDescent="0.15">
      <c r="A198" s="589">
        <v>20146</v>
      </c>
      <c r="B198" s="590" t="s">
        <v>1676</v>
      </c>
      <c r="C198" s="637"/>
      <c r="D198" s="638" t="s">
        <v>159</v>
      </c>
      <c r="E198" s="591" t="s">
        <v>1551</v>
      </c>
      <c r="F198" s="603">
        <v>1</v>
      </c>
      <c r="G198" s="594">
        <v>201461</v>
      </c>
      <c r="H198" s="717">
        <v>2060</v>
      </c>
    </row>
    <row r="199" spans="1:8" ht="18.75" x14ac:dyDescent="0.15">
      <c r="A199" s="576">
        <v>20146</v>
      </c>
      <c r="B199" s="595" t="s">
        <v>1676</v>
      </c>
      <c r="C199" s="611"/>
      <c r="D199" s="602"/>
      <c r="E199" s="578" t="s">
        <v>1442</v>
      </c>
      <c r="F199" s="593">
        <v>3</v>
      </c>
      <c r="G199" s="581">
        <v>201463</v>
      </c>
      <c r="H199" s="596">
        <v>60</v>
      </c>
    </row>
    <row r="200" spans="1:8" ht="18.75" x14ac:dyDescent="0.15">
      <c r="A200" s="599">
        <v>20146</v>
      </c>
      <c r="B200" s="612" t="s">
        <v>1676</v>
      </c>
      <c r="C200" s="598"/>
      <c r="D200" s="613"/>
      <c r="E200" s="585" t="s">
        <v>1475</v>
      </c>
      <c r="F200" s="600">
        <v>2</v>
      </c>
      <c r="G200" s="587">
        <v>201462</v>
      </c>
      <c r="H200" s="588">
        <v>1820</v>
      </c>
    </row>
    <row r="201" spans="1:8" ht="18.75" x14ac:dyDescent="0.15">
      <c r="A201" s="589">
        <v>20148</v>
      </c>
      <c r="B201" s="590" t="s">
        <v>1677</v>
      </c>
      <c r="C201" s="637" t="s">
        <v>1439</v>
      </c>
      <c r="D201" s="638" t="s">
        <v>1470</v>
      </c>
      <c r="E201" s="637" t="s">
        <v>1551</v>
      </c>
      <c r="F201" s="603">
        <v>1</v>
      </c>
      <c r="G201" s="639">
        <v>201481</v>
      </c>
      <c r="H201" s="717">
        <v>8200</v>
      </c>
    </row>
    <row r="202" spans="1:8" ht="18.75" x14ac:dyDescent="0.15">
      <c r="A202" s="599">
        <v>20148</v>
      </c>
      <c r="B202" s="612" t="s">
        <v>1677</v>
      </c>
      <c r="C202" s="651"/>
      <c r="D202" s="652"/>
      <c r="E202" s="651" t="s">
        <v>1442</v>
      </c>
      <c r="F202" s="614">
        <v>3</v>
      </c>
      <c r="G202" s="625">
        <v>201483</v>
      </c>
      <c r="H202" s="827">
        <v>950</v>
      </c>
    </row>
    <row r="203" spans="1:8" ht="18.75" x14ac:dyDescent="0.15">
      <c r="A203" s="576">
        <v>20149</v>
      </c>
      <c r="B203" s="577" t="s">
        <v>1678</v>
      </c>
      <c r="C203" s="578" t="s">
        <v>1439</v>
      </c>
      <c r="D203" s="579" t="s">
        <v>1470</v>
      </c>
      <c r="E203" s="640" t="s">
        <v>1551</v>
      </c>
      <c r="F203" s="593">
        <v>1</v>
      </c>
      <c r="G203" s="581">
        <v>201491</v>
      </c>
      <c r="H203" s="716">
        <v>8050</v>
      </c>
    </row>
    <row r="204" spans="1:8" ht="18.75" x14ac:dyDescent="0.15">
      <c r="A204" s="599">
        <v>20149</v>
      </c>
      <c r="B204" s="612" t="s">
        <v>1678</v>
      </c>
      <c r="C204" s="598"/>
      <c r="D204" s="613"/>
      <c r="E204" s="651" t="s">
        <v>1442</v>
      </c>
      <c r="F204" s="614">
        <v>3</v>
      </c>
      <c r="G204" s="615">
        <v>201493</v>
      </c>
      <c r="H204" s="827">
        <v>700</v>
      </c>
    </row>
    <row r="205" spans="1:8" ht="18.75" x14ac:dyDescent="0.15">
      <c r="A205" s="731">
        <v>30148</v>
      </c>
      <c r="B205" s="838" t="s">
        <v>1679</v>
      </c>
      <c r="C205" s="839"/>
      <c r="D205" s="840" t="s">
        <v>10</v>
      </c>
      <c r="E205" s="839" t="s">
        <v>1551</v>
      </c>
      <c r="F205" s="841">
        <v>1</v>
      </c>
      <c r="G205" s="746">
        <v>301481</v>
      </c>
      <c r="H205" s="743">
        <v>0</v>
      </c>
    </row>
    <row r="206" spans="1:8" ht="18.75" x14ac:dyDescent="0.15">
      <c r="A206" s="797">
        <v>220152</v>
      </c>
      <c r="B206" s="825" t="s">
        <v>1679</v>
      </c>
      <c r="C206" s="799"/>
      <c r="D206" s="800" t="s">
        <v>118</v>
      </c>
      <c r="E206" s="799" t="s">
        <v>1551</v>
      </c>
      <c r="F206" s="801">
        <v>1</v>
      </c>
      <c r="G206" s="802">
        <v>2201521</v>
      </c>
      <c r="H206" s="803">
        <v>2600</v>
      </c>
    </row>
    <row r="207" spans="1:8" ht="18.75" x14ac:dyDescent="0.15">
      <c r="A207" s="576">
        <v>20153</v>
      </c>
      <c r="B207" s="577" t="s">
        <v>1680</v>
      </c>
      <c r="C207" s="640"/>
      <c r="D207" s="641" t="s">
        <v>159</v>
      </c>
      <c r="E207" s="640" t="s">
        <v>1551</v>
      </c>
      <c r="F207" s="593">
        <v>1</v>
      </c>
      <c r="G207" s="624">
        <v>201531</v>
      </c>
      <c r="H207" s="716">
        <v>1660</v>
      </c>
    </row>
    <row r="208" spans="1:8" ht="18.75" x14ac:dyDescent="0.15">
      <c r="A208" s="576">
        <v>20153</v>
      </c>
      <c r="B208" s="577" t="s">
        <v>1680</v>
      </c>
      <c r="C208" s="648"/>
      <c r="D208" s="649"/>
      <c r="E208" s="648" t="s">
        <v>1442</v>
      </c>
      <c r="F208" s="593">
        <v>3</v>
      </c>
      <c r="G208" s="624">
        <v>201533</v>
      </c>
      <c r="H208" s="716">
        <v>40</v>
      </c>
    </row>
    <row r="209" spans="1:8" ht="18.75" x14ac:dyDescent="0.15">
      <c r="A209" s="599">
        <v>20153</v>
      </c>
      <c r="B209" s="612" t="s">
        <v>1680</v>
      </c>
      <c r="C209" s="651"/>
      <c r="D209" s="652"/>
      <c r="E209" s="651" t="s">
        <v>1475</v>
      </c>
      <c r="F209" s="614">
        <v>2</v>
      </c>
      <c r="G209" s="625">
        <v>201532</v>
      </c>
      <c r="H209" s="588">
        <v>50</v>
      </c>
    </row>
    <row r="210" spans="1:8" ht="18.75" x14ac:dyDescent="0.15">
      <c r="A210" s="576">
        <v>20154</v>
      </c>
      <c r="B210" s="577" t="s">
        <v>1681</v>
      </c>
      <c r="C210" s="578"/>
      <c r="D210" s="579" t="s">
        <v>1470</v>
      </c>
      <c r="E210" s="578" t="s">
        <v>1551</v>
      </c>
      <c r="F210" s="593">
        <v>1</v>
      </c>
      <c r="G210" s="581">
        <v>201541</v>
      </c>
      <c r="H210" s="716">
        <v>1650</v>
      </c>
    </row>
    <row r="211" spans="1:8" ht="18.75" x14ac:dyDescent="0.15">
      <c r="A211" s="599">
        <v>20155</v>
      </c>
      <c r="B211" s="612" t="s">
        <v>1682</v>
      </c>
      <c r="C211" s="598"/>
      <c r="D211" s="613" t="s">
        <v>1470</v>
      </c>
      <c r="E211" s="598" t="s">
        <v>1551</v>
      </c>
      <c r="F211" s="614">
        <v>1</v>
      </c>
      <c r="G211" s="615">
        <v>201551</v>
      </c>
      <c r="H211" s="827">
        <v>1330</v>
      </c>
    </row>
    <row r="212" spans="1:8" ht="18.75" x14ac:dyDescent="0.15">
      <c r="A212" s="797">
        <v>220156</v>
      </c>
      <c r="B212" s="825" t="s">
        <v>1683</v>
      </c>
      <c r="C212" s="842"/>
      <c r="D212" s="843" t="s">
        <v>119</v>
      </c>
      <c r="E212" s="842" t="s">
        <v>1551</v>
      </c>
      <c r="F212" s="801">
        <v>1</v>
      </c>
      <c r="G212" s="844">
        <v>2201561</v>
      </c>
      <c r="H212" s="803">
        <v>870</v>
      </c>
    </row>
    <row r="213" spans="1:8" ht="18.75" x14ac:dyDescent="0.15">
      <c r="A213" s="597">
        <v>20157</v>
      </c>
      <c r="B213" s="626" t="s">
        <v>1684</v>
      </c>
      <c r="C213" s="627"/>
      <c r="D213" s="628" t="s">
        <v>159</v>
      </c>
      <c r="E213" s="627" t="s">
        <v>1551</v>
      </c>
      <c r="F213" s="629">
        <v>1</v>
      </c>
      <c r="G213" s="630">
        <v>201571</v>
      </c>
      <c r="H213" s="789">
        <v>1950</v>
      </c>
    </row>
    <row r="214" spans="1:8" ht="18.75" x14ac:dyDescent="0.15">
      <c r="A214" s="583">
        <v>20158</v>
      </c>
      <c r="B214" s="653" t="s">
        <v>1685</v>
      </c>
      <c r="C214" s="591"/>
      <c r="D214" s="592" t="s">
        <v>1470</v>
      </c>
      <c r="E214" s="591" t="s">
        <v>1551</v>
      </c>
      <c r="F214" s="603">
        <v>1</v>
      </c>
      <c r="G214" s="594">
        <v>201581</v>
      </c>
      <c r="H214" s="717">
        <v>5180</v>
      </c>
    </row>
    <row r="215" spans="1:8" ht="18.75" x14ac:dyDescent="0.15">
      <c r="A215" s="601">
        <v>20158</v>
      </c>
      <c r="B215" s="654" t="s">
        <v>1685</v>
      </c>
      <c r="C215" s="611"/>
      <c r="D215" s="602"/>
      <c r="E215" s="578" t="s">
        <v>1442</v>
      </c>
      <c r="F215" s="593">
        <v>3</v>
      </c>
      <c r="G215" s="581">
        <v>201583</v>
      </c>
      <c r="H215" s="596">
        <v>200</v>
      </c>
    </row>
    <row r="216" spans="1:8" ht="18.75" x14ac:dyDescent="0.15">
      <c r="A216" s="597">
        <v>20158</v>
      </c>
      <c r="B216" s="655" t="s">
        <v>1685</v>
      </c>
      <c r="C216" s="585"/>
      <c r="D216" s="586"/>
      <c r="E216" s="585" t="s">
        <v>1475</v>
      </c>
      <c r="F216" s="600">
        <v>2</v>
      </c>
      <c r="G216" s="587">
        <v>201582</v>
      </c>
      <c r="H216" s="588">
        <v>210</v>
      </c>
    </row>
    <row r="217" spans="1:8" ht="18.75" x14ac:dyDescent="0.15">
      <c r="A217" s="816">
        <v>220160</v>
      </c>
      <c r="B217" s="845" t="s">
        <v>1685</v>
      </c>
      <c r="C217" s="799" t="s">
        <v>1623</v>
      </c>
      <c r="D217" s="800" t="s">
        <v>118</v>
      </c>
      <c r="E217" s="799" t="s">
        <v>1551</v>
      </c>
      <c r="F217" s="801">
        <v>1</v>
      </c>
      <c r="G217" s="802">
        <v>2201601</v>
      </c>
      <c r="H217" s="803">
        <v>950</v>
      </c>
    </row>
    <row r="218" spans="1:8" ht="18.75" x14ac:dyDescent="0.15">
      <c r="A218" s="618">
        <v>20161</v>
      </c>
      <c r="B218" s="619" t="s">
        <v>1660</v>
      </c>
      <c r="C218" s="620"/>
      <c r="D218" s="621" t="s">
        <v>159</v>
      </c>
      <c r="E218" s="620" t="s">
        <v>1551</v>
      </c>
      <c r="F218" s="622">
        <v>1</v>
      </c>
      <c r="G218" s="635">
        <v>201611</v>
      </c>
      <c r="H218" s="804">
        <v>1950</v>
      </c>
    </row>
    <row r="219" spans="1:8" ht="18.75" x14ac:dyDescent="0.15">
      <c r="A219" s="618">
        <v>20162</v>
      </c>
      <c r="B219" s="619" t="s">
        <v>1686</v>
      </c>
      <c r="C219" s="620" t="s">
        <v>1686</v>
      </c>
      <c r="D219" s="621" t="s">
        <v>159</v>
      </c>
      <c r="E219" s="620" t="s">
        <v>1551</v>
      </c>
      <c r="F219" s="622">
        <v>1</v>
      </c>
      <c r="G219" s="635">
        <v>201621</v>
      </c>
      <c r="H219" s="804">
        <v>5900</v>
      </c>
    </row>
    <row r="220" spans="1:8" ht="18.75" x14ac:dyDescent="0.15">
      <c r="A220" s="618">
        <v>20163</v>
      </c>
      <c r="B220" s="619" t="s">
        <v>1687</v>
      </c>
      <c r="C220" s="620"/>
      <c r="D220" s="621" t="s">
        <v>159</v>
      </c>
      <c r="E220" s="620" t="s">
        <v>1551</v>
      </c>
      <c r="F220" s="622">
        <v>1</v>
      </c>
      <c r="G220" s="635">
        <v>201631</v>
      </c>
      <c r="H220" s="804">
        <v>1910</v>
      </c>
    </row>
    <row r="221" spans="1:8" ht="18.75" x14ac:dyDescent="0.15">
      <c r="A221" s="618">
        <v>20164</v>
      </c>
      <c r="B221" s="619" t="s">
        <v>1688</v>
      </c>
      <c r="C221" s="620" t="s">
        <v>1686</v>
      </c>
      <c r="D221" s="621" t="s">
        <v>159</v>
      </c>
      <c r="E221" s="620" t="s">
        <v>1551</v>
      </c>
      <c r="F221" s="622">
        <v>1</v>
      </c>
      <c r="G221" s="635">
        <v>201641</v>
      </c>
      <c r="H221" s="804">
        <v>300</v>
      </c>
    </row>
    <row r="222" spans="1:8" ht="18.75" x14ac:dyDescent="0.15">
      <c r="A222" s="597">
        <v>20165</v>
      </c>
      <c r="B222" s="584" t="s">
        <v>1689</v>
      </c>
      <c r="C222" s="585"/>
      <c r="D222" s="586" t="s">
        <v>159</v>
      </c>
      <c r="E222" s="585" t="s">
        <v>1551</v>
      </c>
      <c r="F222" s="600">
        <v>1</v>
      </c>
      <c r="G222" s="587">
        <v>201651</v>
      </c>
      <c r="H222" s="784">
        <v>1650</v>
      </c>
    </row>
    <row r="223" spans="1:8" ht="18.75" x14ac:dyDescent="0.15">
      <c r="A223" s="738">
        <v>20166</v>
      </c>
      <c r="B223" s="747" t="s">
        <v>1690</v>
      </c>
      <c r="C223" s="740"/>
      <c r="D223" s="741"/>
      <c r="E223" s="740" t="s">
        <v>1551</v>
      </c>
      <c r="F223" s="748">
        <v>1</v>
      </c>
      <c r="G223" s="742">
        <v>201661</v>
      </c>
      <c r="H223" s="749">
        <v>0</v>
      </c>
    </row>
    <row r="224" spans="1:8" ht="18.75" x14ac:dyDescent="0.15">
      <c r="A224" s="618">
        <v>20167</v>
      </c>
      <c r="B224" s="619" t="s">
        <v>1691</v>
      </c>
      <c r="C224" s="620"/>
      <c r="D224" s="621" t="s">
        <v>159</v>
      </c>
      <c r="E224" s="620" t="s">
        <v>1551</v>
      </c>
      <c r="F224" s="622">
        <v>1</v>
      </c>
      <c r="G224" s="635">
        <v>201671</v>
      </c>
      <c r="H224" s="804">
        <v>1070</v>
      </c>
    </row>
    <row r="225" spans="1:8" ht="18.75" x14ac:dyDescent="0.15">
      <c r="A225" s="738">
        <v>20168</v>
      </c>
      <c r="B225" s="747" t="s">
        <v>1692</v>
      </c>
      <c r="C225" s="740"/>
      <c r="D225" s="741"/>
      <c r="E225" s="740" t="s">
        <v>1551</v>
      </c>
      <c r="F225" s="748">
        <v>1</v>
      </c>
      <c r="G225" s="742">
        <v>201681</v>
      </c>
      <c r="H225" s="749">
        <v>0</v>
      </c>
    </row>
    <row r="226" spans="1:8" ht="18.75" x14ac:dyDescent="0.15">
      <c r="A226" s="832">
        <v>20170</v>
      </c>
      <c r="B226" s="732" t="s">
        <v>1693</v>
      </c>
      <c r="C226" s="733"/>
      <c r="D226" s="734" t="s">
        <v>159</v>
      </c>
      <c r="E226" s="733" t="s">
        <v>1551</v>
      </c>
      <c r="F226" s="735">
        <v>1</v>
      </c>
      <c r="G226" s="736">
        <v>201701</v>
      </c>
      <c r="H226" s="834">
        <v>0</v>
      </c>
    </row>
    <row r="227" spans="1:8" ht="18.75" x14ac:dyDescent="0.15">
      <c r="A227" s="618">
        <v>20172</v>
      </c>
      <c r="B227" s="619" t="s">
        <v>1694</v>
      </c>
      <c r="C227" s="620"/>
      <c r="D227" s="621" t="s">
        <v>159</v>
      </c>
      <c r="E227" s="620" t="s">
        <v>1551</v>
      </c>
      <c r="F227" s="622">
        <v>1</v>
      </c>
      <c r="G227" s="635">
        <v>201721</v>
      </c>
      <c r="H227" s="804">
        <v>1100</v>
      </c>
    </row>
    <row r="228" spans="1:8" ht="18.75" x14ac:dyDescent="0.15">
      <c r="A228" s="618">
        <v>20173</v>
      </c>
      <c r="B228" s="619" t="s">
        <v>1695</v>
      </c>
      <c r="C228" s="620" t="s">
        <v>1695</v>
      </c>
      <c r="D228" s="621" t="s">
        <v>159</v>
      </c>
      <c r="E228" s="620" t="s">
        <v>1551</v>
      </c>
      <c r="F228" s="622">
        <v>1</v>
      </c>
      <c r="G228" s="635">
        <v>201731</v>
      </c>
      <c r="H228" s="804">
        <v>1420</v>
      </c>
    </row>
    <row r="229" spans="1:8" ht="18.75" x14ac:dyDescent="0.15">
      <c r="A229" s="618">
        <v>20174</v>
      </c>
      <c r="B229" s="619" t="s">
        <v>1696</v>
      </c>
      <c r="C229" s="620" t="s">
        <v>1695</v>
      </c>
      <c r="D229" s="621" t="s">
        <v>159</v>
      </c>
      <c r="E229" s="620" t="s">
        <v>1551</v>
      </c>
      <c r="F229" s="622">
        <v>1</v>
      </c>
      <c r="G229" s="635">
        <v>201741</v>
      </c>
      <c r="H229" s="804">
        <v>50</v>
      </c>
    </row>
    <row r="230" spans="1:8" ht="18.75" x14ac:dyDescent="0.15">
      <c r="A230" s="618">
        <v>20175</v>
      </c>
      <c r="B230" s="619" t="s">
        <v>1697</v>
      </c>
      <c r="C230" s="620" t="s">
        <v>1695</v>
      </c>
      <c r="D230" s="621" t="s">
        <v>159</v>
      </c>
      <c r="E230" s="620" t="s">
        <v>1551</v>
      </c>
      <c r="F230" s="622">
        <v>1</v>
      </c>
      <c r="G230" s="635">
        <v>201751</v>
      </c>
      <c r="H230" s="804">
        <v>130</v>
      </c>
    </row>
    <row r="231" spans="1:8" ht="18.75" x14ac:dyDescent="0.15">
      <c r="A231" s="618">
        <v>20176</v>
      </c>
      <c r="B231" s="619" t="s">
        <v>1698</v>
      </c>
      <c r="C231" s="620" t="s">
        <v>1695</v>
      </c>
      <c r="D231" s="621" t="s">
        <v>159</v>
      </c>
      <c r="E231" s="620" t="s">
        <v>1551</v>
      </c>
      <c r="F231" s="622">
        <v>1</v>
      </c>
      <c r="G231" s="635">
        <v>201761</v>
      </c>
      <c r="H231" s="804">
        <v>210</v>
      </c>
    </row>
    <row r="232" spans="1:8" ht="18.75" x14ac:dyDescent="0.15">
      <c r="A232" s="618">
        <v>20177</v>
      </c>
      <c r="B232" s="619" t="s">
        <v>1699</v>
      </c>
      <c r="C232" s="674" t="s">
        <v>1695</v>
      </c>
      <c r="D232" s="675" t="s">
        <v>159</v>
      </c>
      <c r="E232" s="674" t="s">
        <v>1551</v>
      </c>
      <c r="F232" s="622">
        <v>1</v>
      </c>
      <c r="G232" s="623">
        <v>201771</v>
      </c>
      <c r="H232" s="804">
        <v>500</v>
      </c>
    </row>
    <row r="233" spans="1:8" ht="18.75" x14ac:dyDescent="0.15">
      <c r="A233" s="618">
        <v>20178</v>
      </c>
      <c r="B233" s="619" t="s">
        <v>1700</v>
      </c>
      <c r="C233" s="674" t="s">
        <v>1695</v>
      </c>
      <c r="D233" s="675" t="s">
        <v>159</v>
      </c>
      <c r="E233" s="674" t="s">
        <v>1551</v>
      </c>
      <c r="F233" s="622">
        <v>1</v>
      </c>
      <c r="G233" s="623">
        <v>201781</v>
      </c>
      <c r="H233" s="804">
        <v>50</v>
      </c>
    </row>
    <row r="234" spans="1:8" ht="18.75" x14ac:dyDescent="0.15">
      <c r="A234" s="597">
        <v>20182</v>
      </c>
      <c r="B234" s="626" t="s">
        <v>1701</v>
      </c>
      <c r="C234" s="648" t="s">
        <v>1660</v>
      </c>
      <c r="D234" s="649" t="s">
        <v>159</v>
      </c>
      <c r="E234" s="648" t="s">
        <v>1551</v>
      </c>
      <c r="F234" s="629">
        <v>1</v>
      </c>
      <c r="G234" s="650">
        <v>201821</v>
      </c>
      <c r="H234" s="789">
        <v>70</v>
      </c>
    </row>
    <row r="235" spans="1:8" ht="18.75" x14ac:dyDescent="0.15">
      <c r="A235" s="656">
        <v>30101</v>
      </c>
      <c r="B235" s="657" t="s">
        <v>1702</v>
      </c>
      <c r="C235" s="658" t="s">
        <v>1702</v>
      </c>
      <c r="D235" s="659" t="s">
        <v>1595</v>
      </c>
      <c r="E235" s="658" t="s">
        <v>1551</v>
      </c>
      <c r="F235" s="660">
        <v>1</v>
      </c>
      <c r="G235" s="661">
        <v>301011</v>
      </c>
      <c r="H235" s="846">
        <v>1840</v>
      </c>
    </row>
    <row r="236" spans="1:8" ht="18.75" x14ac:dyDescent="0.15">
      <c r="A236" s="790">
        <v>30102</v>
      </c>
      <c r="B236" s="847" t="s">
        <v>1702</v>
      </c>
      <c r="C236" s="848"/>
      <c r="D236" s="849" t="s">
        <v>10</v>
      </c>
      <c r="E236" s="848" t="s">
        <v>1551</v>
      </c>
      <c r="F236" s="794">
        <v>1</v>
      </c>
      <c r="G236" s="850">
        <v>301021</v>
      </c>
      <c r="H236" s="796">
        <v>600</v>
      </c>
    </row>
    <row r="237" spans="1:8" ht="18.75" x14ac:dyDescent="0.15">
      <c r="A237" s="797">
        <v>230103</v>
      </c>
      <c r="B237" s="825" t="s">
        <v>1702</v>
      </c>
      <c r="C237" s="842" t="s">
        <v>1703</v>
      </c>
      <c r="D237" s="843" t="s">
        <v>118</v>
      </c>
      <c r="E237" s="842" t="s">
        <v>1551</v>
      </c>
      <c r="F237" s="801">
        <v>1</v>
      </c>
      <c r="G237" s="844">
        <v>2301031</v>
      </c>
      <c r="H237" s="851">
        <v>650</v>
      </c>
    </row>
    <row r="238" spans="1:8" ht="18.75" x14ac:dyDescent="0.15">
      <c r="A238" s="832">
        <v>230104</v>
      </c>
      <c r="B238" s="852" t="s">
        <v>1702</v>
      </c>
      <c r="C238" s="853" t="s">
        <v>1703</v>
      </c>
      <c r="D238" s="854"/>
      <c r="E238" s="733" t="s">
        <v>1551</v>
      </c>
      <c r="F238" s="735">
        <v>1</v>
      </c>
      <c r="G238" s="855">
        <v>2301041</v>
      </c>
      <c r="H238" s="834">
        <v>0</v>
      </c>
    </row>
    <row r="239" spans="1:8" ht="18.75" x14ac:dyDescent="0.15">
      <c r="A239" s="597">
        <v>30105</v>
      </c>
      <c r="B239" s="626" t="s">
        <v>1704</v>
      </c>
      <c r="C239" s="648" t="s">
        <v>1702</v>
      </c>
      <c r="D239" s="649" t="s">
        <v>1595</v>
      </c>
      <c r="E239" s="648" t="s">
        <v>1551</v>
      </c>
      <c r="F239" s="629">
        <v>1</v>
      </c>
      <c r="G239" s="650">
        <v>301051</v>
      </c>
      <c r="H239" s="789">
        <v>150</v>
      </c>
    </row>
    <row r="240" spans="1:8" ht="18.75" x14ac:dyDescent="0.15">
      <c r="A240" s="662">
        <v>30106</v>
      </c>
      <c r="B240" s="663" t="s">
        <v>1402</v>
      </c>
      <c r="C240" s="658"/>
      <c r="D240" s="659" t="s">
        <v>727</v>
      </c>
      <c r="E240" s="658" t="s">
        <v>1551</v>
      </c>
      <c r="F240" s="660">
        <v>1</v>
      </c>
      <c r="G240" s="661">
        <v>301061</v>
      </c>
      <c r="H240" s="846">
        <v>660</v>
      </c>
    </row>
    <row r="241" spans="1:8" ht="18.75" x14ac:dyDescent="0.15">
      <c r="A241" s="856">
        <v>30107</v>
      </c>
      <c r="B241" s="857" t="s">
        <v>1402</v>
      </c>
      <c r="C241" s="858"/>
      <c r="D241" s="859" t="s">
        <v>1705</v>
      </c>
      <c r="E241" s="858" t="s">
        <v>1551</v>
      </c>
      <c r="F241" s="794">
        <v>1</v>
      </c>
      <c r="G241" s="795">
        <v>301071</v>
      </c>
      <c r="H241" s="796">
        <v>220</v>
      </c>
    </row>
    <row r="242" spans="1:8" ht="18.75" x14ac:dyDescent="0.15">
      <c r="A242" s="662">
        <v>30108</v>
      </c>
      <c r="B242" s="663" t="s">
        <v>1403</v>
      </c>
      <c r="C242" s="658"/>
      <c r="D242" s="659" t="s">
        <v>1597</v>
      </c>
      <c r="E242" s="658" t="s">
        <v>1551</v>
      </c>
      <c r="F242" s="660">
        <v>1</v>
      </c>
      <c r="G242" s="661">
        <v>301081</v>
      </c>
      <c r="H242" s="846">
        <v>610</v>
      </c>
    </row>
    <row r="243" spans="1:8" ht="18.75" x14ac:dyDescent="0.15">
      <c r="A243" s="856">
        <v>30109</v>
      </c>
      <c r="B243" s="857" t="s">
        <v>1403</v>
      </c>
      <c r="C243" s="858" t="s">
        <v>1703</v>
      </c>
      <c r="D243" s="859" t="s">
        <v>10</v>
      </c>
      <c r="E243" s="858" t="s">
        <v>1551</v>
      </c>
      <c r="F243" s="794">
        <v>1</v>
      </c>
      <c r="G243" s="795">
        <v>301091</v>
      </c>
      <c r="H243" s="796">
        <v>50</v>
      </c>
    </row>
    <row r="244" spans="1:8" ht="18.75" x14ac:dyDescent="0.15">
      <c r="A244" s="662">
        <v>30111</v>
      </c>
      <c r="B244" s="663" t="s">
        <v>1706</v>
      </c>
      <c r="C244" s="664"/>
      <c r="D244" s="665" t="s">
        <v>740</v>
      </c>
      <c r="E244" s="664" t="s">
        <v>1551</v>
      </c>
      <c r="F244" s="660">
        <v>1</v>
      </c>
      <c r="G244" s="666">
        <v>301111</v>
      </c>
      <c r="H244" s="846">
        <v>800</v>
      </c>
    </row>
    <row r="245" spans="1:8" ht="18.75" x14ac:dyDescent="0.15">
      <c r="A245" s="856">
        <v>30112</v>
      </c>
      <c r="B245" s="857" t="s">
        <v>1706</v>
      </c>
      <c r="C245" s="848"/>
      <c r="D245" s="849" t="s">
        <v>1705</v>
      </c>
      <c r="E245" s="848" t="s">
        <v>1551</v>
      </c>
      <c r="F245" s="794">
        <v>1</v>
      </c>
      <c r="G245" s="850">
        <v>301121</v>
      </c>
      <c r="H245" s="796">
        <v>0</v>
      </c>
    </row>
    <row r="246" spans="1:8" ht="18.75" x14ac:dyDescent="0.15">
      <c r="A246" s="662">
        <v>30114</v>
      </c>
      <c r="B246" s="663" t="s">
        <v>1404</v>
      </c>
      <c r="C246" s="664"/>
      <c r="D246" s="665" t="s">
        <v>1470</v>
      </c>
      <c r="E246" s="664" t="s">
        <v>1551</v>
      </c>
      <c r="F246" s="659">
        <v>1</v>
      </c>
      <c r="G246" s="650">
        <v>301141</v>
      </c>
      <c r="H246" s="789">
        <v>1200</v>
      </c>
    </row>
    <row r="247" spans="1:8" ht="18.75" x14ac:dyDescent="0.15">
      <c r="A247" s="860">
        <v>230115</v>
      </c>
      <c r="B247" s="861" t="s">
        <v>1404</v>
      </c>
      <c r="C247" s="862" t="s">
        <v>1703</v>
      </c>
      <c r="D247" s="863" t="s">
        <v>118</v>
      </c>
      <c r="E247" s="862" t="s">
        <v>1551</v>
      </c>
      <c r="F247" s="864">
        <v>1</v>
      </c>
      <c r="G247" s="865">
        <v>2301151</v>
      </c>
      <c r="H247" s="866">
        <v>250</v>
      </c>
    </row>
    <row r="248" spans="1:8" ht="18.75" x14ac:dyDescent="0.15">
      <c r="A248" s="832">
        <v>230116</v>
      </c>
      <c r="B248" s="838" t="s">
        <v>1707</v>
      </c>
      <c r="C248" s="839"/>
      <c r="D248" s="840" t="s">
        <v>120</v>
      </c>
      <c r="E248" s="839" t="s">
        <v>1551</v>
      </c>
      <c r="F248" s="841">
        <v>1</v>
      </c>
      <c r="G248" s="746">
        <v>2301161</v>
      </c>
      <c r="H248" s="743">
        <v>0</v>
      </c>
    </row>
    <row r="249" spans="1:8" ht="18.75" x14ac:dyDescent="0.15">
      <c r="A249" s="656">
        <v>30110</v>
      </c>
      <c r="B249" s="657" t="s">
        <v>1405</v>
      </c>
      <c r="C249" s="658"/>
      <c r="D249" s="659" t="s">
        <v>159</v>
      </c>
      <c r="E249" s="658" t="s">
        <v>1551</v>
      </c>
      <c r="F249" s="659">
        <v>1</v>
      </c>
      <c r="G249" s="661">
        <v>301101</v>
      </c>
      <c r="H249" s="846">
        <v>980</v>
      </c>
    </row>
    <row r="250" spans="1:8" ht="18.75" x14ac:dyDescent="0.15">
      <c r="A250" s="925">
        <v>30118</v>
      </c>
      <c r="B250" s="926" t="s">
        <v>1405</v>
      </c>
      <c r="C250" s="927"/>
      <c r="D250" s="928" t="s">
        <v>10</v>
      </c>
      <c r="E250" s="927" t="s">
        <v>1551</v>
      </c>
      <c r="F250" s="929">
        <v>1</v>
      </c>
      <c r="G250" s="930">
        <v>301181</v>
      </c>
      <c r="H250" s="931">
        <v>0</v>
      </c>
    </row>
    <row r="251" spans="1:8" ht="18.75" x14ac:dyDescent="0.15">
      <c r="A251" s="816">
        <v>230120</v>
      </c>
      <c r="B251" s="867" t="s">
        <v>1405</v>
      </c>
      <c r="C251" s="868"/>
      <c r="D251" s="869" t="s">
        <v>118</v>
      </c>
      <c r="E251" s="868" t="s">
        <v>1551</v>
      </c>
      <c r="F251" s="869">
        <v>1</v>
      </c>
      <c r="G251" s="870">
        <v>2301201</v>
      </c>
      <c r="H251" s="871">
        <v>0</v>
      </c>
    </row>
    <row r="252" spans="1:8" ht="18.75" x14ac:dyDescent="0.15">
      <c r="A252" s="583">
        <v>30121</v>
      </c>
      <c r="B252" s="626" t="s">
        <v>1708</v>
      </c>
      <c r="C252" s="648"/>
      <c r="D252" s="649" t="s">
        <v>159</v>
      </c>
      <c r="E252" s="648" t="s">
        <v>1551</v>
      </c>
      <c r="F252" s="629">
        <v>1</v>
      </c>
      <c r="G252" s="650">
        <v>301211</v>
      </c>
      <c r="H252" s="789">
        <v>740</v>
      </c>
    </row>
    <row r="253" spans="1:8" ht="18.75" x14ac:dyDescent="0.15">
      <c r="A253" s="589">
        <v>30122</v>
      </c>
      <c r="B253" s="590" t="s">
        <v>1709</v>
      </c>
      <c r="C253" s="637"/>
      <c r="D253" s="638" t="s">
        <v>159</v>
      </c>
      <c r="E253" s="637" t="s">
        <v>1551</v>
      </c>
      <c r="F253" s="603">
        <v>1</v>
      </c>
      <c r="G253" s="639">
        <v>301221</v>
      </c>
      <c r="H253" s="717">
        <v>700</v>
      </c>
    </row>
    <row r="254" spans="1:8" ht="18.75" x14ac:dyDescent="0.15">
      <c r="A254" s="745">
        <v>30123</v>
      </c>
      <c r="B254" s="872" t="s">
        <v>1709</v>
      </c>
      <c r="C254" s="753"/>
      <c r="D254" s="754"/>
      <c r="E254" s="753" t="s">
        <v>1551</v>
      </c>
      <c r="F254" s="735">
        <v>1</v>
      </c>
      <c r="G254" s="787">
        <v>301231</v>
      </c>
      <c r="H254" s="788">
        <v>0</v>
      </c>
    </row>
    <row r="255" spans="1:8" ht="18.75" x14ac:dyDescent="0.15">
      <c r="A255" s="656">
        <v>30124</v>
      </c>
      <c r="B255" s="657" t="s">
        <v>1406</v>
      </c>
      <c r="C255" s="664"/>
      <c r="D255" s="665" t="s">
        <v>740</v>
      </c>
      <c r="E255" s="664" t="s">
        <v>1551</v>
      </c>
      <c r="F255" s="660">
        <v>1</v>
      </c>
      <c r="G255" s="666">
        <v>301241</v>
      </c>
      <c r="H255" s="846">
        <v>400</v>
      </c>
    </row>
    <row r="256" spans="1:8" ht="18.75" x14ac:dyDescent="0.15">
      <c r="A256" s="790">
        <v>30125</v>
      </c>
      <c r="B256" s="847" t="s">
        <v>1406</v>
      </c>
      <c r="C256" s="848"/>
      <c r="D256" s="849" t="s">
        <v>1710</v>
      </c>
      <c r="E256" s="848" t="s">
        <v>1551</v>
      </c>
      <c r="F256" s="794">
        <v>1</v>
      </c>
      <c r="G256" s="850">
        <v>301251</v>
      </c>
      <c r="H256" s="796">
        <v>110</v>
      </c>
    </row>
    <row r="257" spans="1:8" ht="18.75" x14ac:dyDescent="0.15">
      <c r="A257" s="816">
        <v>230126</v>
      </c>
      <c r="B257" s="867" t="s">
        <v>1406</v>
      </c>
      <c r="C257" s="868"/>
      <c r="D257" s="869" t="s">
        <v>119</v>
      </c>
      <c r="E257" s="868" t="s">
        <v>1551</v>
      </c>
      <c r="F257" s="781">
        <v>1</v>
      </c>
      <c r="G257" s="870">
        <v>2301261</v>
      </c>
      <c r="H257" s="871">
        <v>120</v>
      </c>
    </row>
    <row r="258" spans="1:8" ht="18.75" x14ac:dyDescent="0.15">
      <c r="A258" s="589">
        <v>30127</v>
      </c>
      <c r="B258" s="590" t="s">
        <v>1711</v>
      </c>
      <c r="C258" s="591"/>
      <c r="D258" s="592" t="s">
        <v>159</v>
      </c>
      <c r="E258" s="591" t="s">
        <v>1551</v>
      </c>
      <c r="F258" s="603">
        <v>1</v>
      </c>
      <c r="G258" s="594">
        <v>301271</v>
      </c>
      <c r="H258" s="717">
        <v>380</v>
      </c>
    </row>
    <row r="259" spans="1:8" ht="18.75" x14ac:dyDescent="0.15">
      <c r="A259" s="832">
        <v>30128</v>
      </c>
      <c r="B259" s="872" t="s">
        <v>1711</v>
      </c>
      <c r="C259" s="753"/>
      <c r="D259" s="754"/>
      <c r="E259" s="753" t="s">
        <v>1551</v>
      </c>
      <c r="F259" s="735">
        <v>1</v>
      </c>
      <c r="G259" s="787">
        <v>301281</v>
      </c>
      <c r="H259" s="788">
        <v>0</v>
      </c>
    </row>
    <row r="260" spans="1:8" ht="18.75" x14ac:dyDescent="0.15">
      <c r="A260" s="597">
        <v>30130</v>
      </c>
      <c r="B260" s="584" t="s">
        <v>1712</v>
      </c>
      <c r="C260" s="585"/>
      <c r="D260" s="586" t="s">
        <v>159</v>
      </c>
      <c r="E260" s="585" t="s">
        <v>1551</v>
      </c>
      <c r="F260" s="600">
        <v>1</v>
      </c>
      <c r="G260" s="587">
        <v>301301</v>
      </c>
      <c r="H260" s="784">
        <v>90</v>
      </c>
    </row>
    <row r="261" spans="1:8" ht="18.75" x14ac:dyDescent="0.15">
      <c r="A261" s="718">
        <v>40101</v>
      </c>
      <c r="B261" s="719" t="s">
        <v>1713</v>
      </c>
      <c r="C261" s="720"/>
      <c r="D261" s="721" t="s">
        <v>150</v>
      </c>
      <c r="E261" s="720" t="s">
        <v>1551</v>
      </c>
      <c r="F261" s="815">
        <v>1</v>
      </c>
      <c r="G261" s="724">
        <v>401011</v>
      </c>
      <c r="H261" s="725">
        <v>0</v>
      </c>
    </row>
    <row r="262" spans="1:8" ht="18.75" x14ac:dyDescent="0.15">
      <c r="A262" s="832">
        <v>40101</v>
      </c>
      <c r="B262" s="732" t="s">
        <v>1713</v>
      </c>
      <c r="C262" s="733"/>
      <c r="D262" s="734"/>
      <c r="E262" s="733" t="s">
        <v>1442</v>
      </c>
      <c r="F262" s="735">
        <v>3</v>
      </c>
      <c r="G262" s="736">
        <v>401013</v>
      </c>
      <c r="H262" s="834">
        <v>0</v>
      </c>
    </row>
    <row r="263" spans="1:8" ht="18.75" x14ac:dyDescent="0.15">
      <c r="A263" s="576">
        <v>40102</v>
      </c>
      <c r="B263" s="590" t="s">
        <v>1714</v>
      </c>
      <c r="C263" s="591" t="s">
        <v>1439</v>
      </c>
      <c r="D263" s="592" t="s">
        <v>150</v>
      </c>
      <c r="E263" s="591" t="s">
        <v>1551</v>
      </c>
      <c r="F263" s="603">
        <v>1</v>
      </c>
      <c r="G263" s="594">
        <v>401021</v>
      </c>
      <c r="H263" s="717">
        <v>5900</v>
      </c>
    </row>
    <row r="264" spans="1:8" ht="18.75" x14ac:dyDescent="0.15">
      <c r="A264" s="601">
        <v>40102</v>
      </c>
      <c r="B264" s="612" t="s">
        <v>1714</v>
      </c>
      <c r="C264" s="598"/>
      <c r="D264" s="613"/>
      <c r="E264" s="585" t="s">
        <v>1442</v>
      </c>
      <c r="F264" s="600">
        <v>3</v>
      </c>
      <c r="G264" s="615">
        <v>401023</v>
      </c>
      <c r="H264" s="827">
        <v>1200</v>
      </c>
    </row>
    <row r="265" spans="1:8" ht="18.75" x14ac:dyDescent="0.15">
      <c r="A265" s="589">
        <v>40300</v>
      </c>
      <c r="B265" s="590" t="s">
        <v>1715</v>
      </c>
      <c r="C265" s="637"/>
      <c r="D265" s="638" t="s">
        <v>150</v>
      </c>
      <c r="E265" s="591" t="s">
        <v>1551</v>
      </c>
      <c r="F265" s="603">
        <v>1</v>
      </c>
      <c r="G265" s="639">
        <v>403001</v>
      </c>
      <c r="H265" s="717">
        <v>1380</v>
      </c>
    </row>
    <row r="266" spans="1:8" ht="18.75" x14ac:dyDescent="0.15">
      <c r="A266" s="597">
        <v>40300</v>
      </c>
      <c r="B266" s="612" t="s">
        <v>1715</v>
      </c>
      <c r="C266" s="585"/>
      <c r="D266" s="586"/>
      <c r="E266" s="585" t="s">
        <v>1442</v>
      </c>
      <c r="F266" s="600">
        <v>3</v>
      </c>
      <c r="G266" s="587">
        <v>403003</v>
      </c>
      <c r="H266" s="784">
        <v>120</v>
      </c>
    </row>
    <row r="267" spans="1:8" ht="18.75" x14ac:dyDescent="0.15">
      <c r="A267" s="576">
        <v>40104</v>
      </c>
      <c r="B267" s="577" t="s">
        <v>1716</v>
      </c>
      <c r="C267" s="640" t="s">
        <v>1439</v>
      </c>
      <c r="D267" s="641" t="s">
        <v>150</v>
      </c>
      <c r="E267" s="578" t="s">
        <v>1551</v>
      </c>
      <c r="F267" s="593">
        <v>1</v>
      </c>
      <c r="G267" s="624">
        <v>401041</v>
      </c>
      <c r="H267" s="716">
        <v>4500</v>
      </c>
    </row>
    <row r="268" spans="1:8" ht="18.75" x14ac:dyDescent="0.15">
      <c r="A268" s="583">
        <v>40104</v>
      </c>
      <c r="B268" s="631" t="s">
        <v>1716</v>
      </c>
      <c r="C268" s="627"/>
      <c r="D268" s="628"/>
      <c r="E268" s="627" t="s">
        <v>1442</v>
      </c>
      <c r="F268" s="629">
        <v>3</v>
      </c>
      <c r="G268" s="630">
        <v>401043</v>
      </c>
      <c r="H268" s="789">
        <v>950</v>
      </c>
    </row>
    <row r="269" spans="1:8" ht="18.75" x14ac:dyDescent="0.15">
      <c r="A269" s="589">
        <v>40105</v>
      </c>
      <c r="B269" s="590" t="s">
        <v>1717</v>
      </c>
      <c r="C269" s="591"/>
      <c r="D269" s="592" t="s">
        <v>150</v>
      </c>
      <c r="E269" s="591" t="s">
        <v>1551</v>
      </c>
      <c r="F269" s="603">
        <v>1</v>
      </c>
      <c r="G269" s="594">
        <v>401051</v>
      </c>
      <c r="H269" s="717">
        <v>2350</v>
      </c>
    </row>
    <row r="270" spans="1:8" ht="18.75" x14ac:dyDescent="0.15">
      <c r="A270" s="597">
        <v>40105</v>
      </c>
      <c r="B270" s="612" t="s">
        <v>1717</v>
      </c>
      <c r="C270" s="585"/>
      <c r="D270" s="586"/>
      <c r="E270" s="585" t="s">
        <v>1442</v>
      </c>
      <c r="F270" s="600">
        <v>3</v>
      </c>
      <c r="G270" s="587">
        <v>401053</v>
      </c>
      <c r="H270" s="784">
        <v>100</v>
      </c>
    </row>
    <row r="271" spans="1:8" ht="18.75" x14ac:dyDescent="0.15">
      <c r="A271" s="576">
        <v>40106</v>
      </c>
      <c r="B271" s="577" t="s">
        <v>1718</v>
      </c>
      <c r="C271" s="640"/>
      <c r="D271" s="641" t="s">
        <v>150</v>
      </c>
      <c r="E271" s="578" t="s">
        <v>1551</v>
      </c>
      <c r="F271" s="593">
        <v>1</v>
      </c>
      <c r="G271" s="624">
        <v>401061</v>
      </c>
      <c r="H271" s="716">
        <v>3080</v>
      </c>
    </row>
    <row r="272" spans="1:8" ht="18.75" x14ac:dyDescent="0.15">
      <c r="A272" s="583">
        <v>40106</v>
      </c>
      <c r="B272" s="631" t="s">
        <v>1718</v>
      </c>
      <c r="C272" s="627"/>
      <c r="D272" s="628"/>
      <c r="E272" s="627" t="s">
        <v>1442</v>
      </c>
      <c r="F272" s="629">
        <v>3</v>
      </c>
      <c r="G272" s="630">
        <v>401063</v>
      </c>
      <c r="H272" s="789">
        <v>170</v>
      </c>
    </row>
    <row r="273" spans="1:8" ht="18.75" x14ac:dyDescent="0.15">
      <c r="A273" s="797">
        <v>240109</v>
      </c>
      <c r="B273" s="825" t="s">
        <v>1719</v>
      </c>
      <c r="C273" s="799"/>
      <c r="D273" s="800" t="s">
        <v>119</v>
      </c>
      <c r="E273" s="799" t="s">
        <v>1551</v>
      </c>
      <c r="F273" s="801">
        <v>1</v>
      </c>
      <c r="G273" s="802">
        <v>2401091</v>
      </c>
      <c r="H273" s="851">
        <v>2850</v>
      </c>
    </row>
    <row r="274" spans="1:8" ht="18.75" x14ac:dyDescent="0.15">
      <c r="A274" s="797">
        <v>240110</v>
      </c>
      <c r="B274" s="825" t="s">
        <v>1720</v>
      </c>
      <c r="C274" s="799"/>
      <c r="D274" s="800" t="s">
        <v>119</v>
      </c>
      <c r="E274" s="799" t="s">
        <v>1551</v>
      </c>
      <c r="F274" s="801">
        <v>1</v>
      </c>
      <c r="G274" s="802">
        <v>2401101</v>
      </c>
      <c r="H274" s="851">
        <v>1040</v>
      </c>
    </row>
    <row r="275" spans="1:8" ht="18.75" x14ac:dyDescent="0.15">
      <c r="A275" s="589">
        <v>40111</v>
      </c>
      <c r="B275" s="590" t="s">
        <v>1721</v>
      </c>
      <c r="C275" s="591"/>
      <c r="D275" s="592" t="s">
        <v>150</v>
      </c>
      <c r="E275" s="591" t="s">
        <v>1551</v>
      </c>
      <c r="F275" s="603">
        <v>1</v>
      </c>
      <c r="G275" s="594">
        <v>401111</v>
      </c>
      <c r="H275" s="717">
        <v>3540</v>
      </c>
    </row>
    <row r="276" spans="1:8" ht="18.75" x14ac:dyDescent="0.15">
      <c r="A276" s="597">
        <v>40111</v>
      </c>
      <c r="B276" s="612" t="s">
        <v>1721</v>
      </c>
      <c r="C276" s="585"/>
      <c r="D276" s="586"/>
      <c r="E276" s="585" t="s">
        <v>1442</v>
      </c>
      <c r="F276" s="600">
        <v>3</v>
      </c>
      <c r="G276" s="587">
        <v>401113</v>
      </c>
      <c r="H276" s="784">
        <v>250</v>
      </c>
    </row>
    <row r="277" spans="1:8" ht="18.75" x14ac:dyDescent="0.15">
      <c r="A277" s="816">
        <v>240112</v>
      </c>
      <c r="B277" s="825" t="s">
        <v>1722</v>
      </c>
      <c r="C277" s="799"/>
      <c r="D277" s="800" t="s">
        <v>119</v>
      </c>
      <c r="E277" s="799" t="s">
        <v>1551</v>
      </c>
      <c r="F277" s="801">
        <v>1</v>
      </c>
      <c r="G277" s="802">
        <v>2401121</v>
      </c>
      <c r="H277" s="851">
        <v>2600</v>
      </c>
    </row>
    <row r="278" spans="1:8" ht="18.75" x14ac:dyDescent="0.15">
      <c r="A278" s="589">
        <v>40113</v>
      </c>
      <c r="B278" s="590" t="s">
        <v>1723</v>
      </c>
      <c r="C278" s="591"/>
      <c r="D278" s="592" t="s">
        <v>150</v>
      </c>
      <c r="E278" s="591" t="s">
        <v>1551</v>
      </c>
      <c r="F278" s="603">
        <v>1</v>
      </c>
      <c r="G278" s="594">
        <v>401131</v>
      </c>
      <c r="H278" s="717">
        <v>4030</v>
      </c>
    </row>
    <row r="279" spans="1:8" ht="18.75" x14ac:dyDescent="0.15">
      <c r="A279" s="583">
        <v>40114</v>
      </c>
      <c r="B279" s="626" t="s">
        <v>1724</v>
      </c>
      <c r="C279" s="648" t="s">
        <v>1725</v>
      </c>
      <c r="D279" s="649" t="s">
        <v>159</v>
      </c>
      <c r="E279" s="648" t="s">
        <v>1551</v>
      </c>
      <c r="F279" s="629">
        <v>1</v>
      </c>
      <c r="G279" s="650">
        <v>401141</v>
      </c>
      <c r="H279" s="789">
        <v>370</v>
      </c>
    </row>
    <row r="280" spans="1:8" ht="18.75" x14ac:dyDescent="0.15">
      <c r="A280" s="583">
        <v>40114</v>
      </c>
      <c r="B280" s="626" t="s">
        <v>1724</v>
      </c>
      <c r="C280" s="648"/>
      <c r="D280" s="649"/>
      <c r="E280" s="648" t="s">
        <v>1442</v>
      </c>
      <c r="F280" s="629">
        <v>3</v>
      </c>
      <c r="G280" s="650">
        <v>401143</v>
      </c>
      <c r="H280" s="789">
        <v>60</v>
      </c>
    </row>
    <row r="281" spans="1:8" ht="18.75" x14ac:dyDescent="0.15">
      <c r="A281" s="589">
        <v>40115</v>
      </c>
      <c r="B281" s="590" t="s">
        <v>1726</v>
      </c>
      <c r="C281" s="591"/>
      <c r="D281" s="592" t="s">
        <v>150</v>
      </c>
      <c r="E281" s="591" t="s">
        <v>1551</v>
      </c>
      <c r="F281" s="603">
        <v>1</v>
      </c>
      <c r="G281" s="594">
        <v>401151</v>
      </c>
      <c r="H281" s="717">
        <v>1800</v>
      </c>
    </row>
    <row r="282" spans="1:8" ht="18.75" x14ac:dyDescent="0.15">
      <c r="A282" s="597">
        <v>40115</v>
      </c>
      <c r="B282" s="612" t="s">
        <v>1726</v>
      </c>
      <c r="C282" s="585"/>
      <c r="D282" s="586"/>
      <c r="E282" s="585" t="s">
        <v>1442</v>
      </c>
      <c r="F282" s="600">
        <v>3</v>
      </c>
      <c r="G282" s="587">
        <v>401153</v>
      </c>
      <c r="H282" s="784">
        <v>60</v>
      </c>
    </row>
    <row r="283" spans="1:8" ht="18.75" x14ac:dyDescent="0.15">
      <c r="A283" s="576">
        <v>40116</v>
      </c>
      <c r="B283" s="590" t="s">
        <v>1727</v>
      </c>
      <c r="C283" s="637"/>
      <c r="D283" s="638" t="s">
        <v>159</v>
      </c>
      <c r="E283" s="591" t="s">
        <v>1551</v>
      </c>
      <c r="F283" s="603">
        <v>1</v>
      </c>
      <c r="G283" s="639">
        <v>401161</v>
      </c>
      <c r="H283" s="717">
        <v>0</v>
      </c>
    </row>
    <row r="284" spans="1:8" ht="18.75" x14ac:dyDescent="0.15">
      <c r="A284" s="583">
        <v>40116</v>
      </c>
      <c r="B284" s="612" t="s">
        <v>1727</v>
      </c>
      <c r="C284" s="585"/>
      <c r="D284" s="586"/>
      <c r="E284" s="585" t="s">
        <v>1442</v>
      </c>
      <c r="F284" s="600">
        <v>3</v>
      </c>
      <c r="G284" s="587">
        <v>401163</v>
      </c>
      <c r="H284" s="784">
        <v>0</v>
      </c>
    </row>
    <row r="285" spans="1:8" ht="18.75" x14ac:dyDescent="0.15">
      <c r="A285" s="589">
        <v>40117</v>
      </c>
      <c r="B285" s="577" t="s">
        <v>1728</v>
      </c>
      <c r="C285" s="578"/>
      <c r="D285" s="579" t="s">
        <v>159</v>
      </c>
      <c r="E285" s="578" t="s">
        <v>1551</v>
      </c>
      <c r="F285" s="593">
        <v>1</v>
      </c>
      <c r="G285" s="581">
        <v>401171</v>
      </c>
      <c r="H285" s="716">
        <v>1280</v>
      </c>
    </row>
    <row r="286" spans="1:8" ht="18.75" x14ac:dyDescent="0.15">
      <c r="A286" s="597">
        <v>40117</v>
      </c>
      <c r="B286" s="631" t="s">
        <v>1728</v>
      </c>
      <c r="C286" s="627"/>
      <c r="D286" s="628"/>
      <c r="E286" s="627" t="s">
        <v>1442</v>
      </c>
      <c r="F286" s="629">
        <v>3</v>
      </c>
      <c r="G286" s="630">
        <v>401173</v>
      </c>
      <c r="H286" s="789">
        <v>30</v>
      </c>
    </row>
    <row r="287" spans="1:8" ht="18.75" x14ac:dyDescent="0.15">
      <c r="A287" s="738">
        <v>240119</v>
      </c>
      <c r="B287" s="873" t="s">
        <v>1729</v>
      </c>
      <c r="C287" s="740"/>
      <c r="D287" s="741"/>
      <c r="E287" s="740" t="s">
        <v>1551</v>
      </c>
      <c r="F287" s="748">
        <v>1</v>
      </c>
      <c r="G287" s="742">
        <v>2401191</v>
      </c>
      <c r="H287" s="749">
        <v>0</v>
      </c>
    </row>
    <row r="288" spans="1:8" ht="18.75" x14ac:dyDescent="0.15">
      <c r="A288" s="589">
        <v>40121</v>
      </c>
      <c r="B288" s="590" t="s">
        <v>1730</v>
      </c>
      <c r="C288" s="591"/>
      <c r="D288" s="592" t="s">
        <v>150</v>
      </c>
      <c r="E288" s="591" t="s">
        <v>1551</v>
      </c>
      <c r="F288" s="603">
        <v>1</v>
      </c>
      <c r="G288" s="594">
        <v>401211</v>
      </c>
      <c r="H288" s="717">
        <v>3610</v>
      </c>
    </row>
    <row r="289" spans="1:8" ht="18.75" x14ac:dyDescent="0.15">
      <c r="A289" s="582">
        <v>40121</v>
      </c>
      <c r="B289" s="577" t="s">
        <v>1730</v>
      </c>
      <c r="C289" s="578"/>
      <c r="D289" s="579"/>
      <c r="E289" s="578" t="s">
        <v>1442</v>
      </c>
      <c r="F289" s="593">
        <v>3</v>
      </c>
      <c r="G289" s="581">
        <v>401213</v>
      </c>
      <c r="H289" s="716">
        <v>80</v>
      </c>
    </row>
    <row r="290" spans="1:8" ht="18.75" x14ac:dyDescent="0.15">
      <c r="A290" s="816">
        <v>240123</v>
      </c>
      <c r="B290" s="874" t="s">
        <v>1730</v>
      </c>
      <c r="C290" s="778" t="s">
        <v>1596</v>
      </c>
      <c r="D290" s="779" t="s">
        <v>119</v>
      </c>
      <c r="E290" s="778" t="s">
        <v>1551</v>
      </c>
      <c r="F290" s="781">
        <v>1</v>
      </c>
      <c r="G290" s="875">
        <v>2401231</v>
      </c>
      <c r="H290" s="783">
        <v>950</v>
      </c>
    </row>
    <row r="291" spans="1:8" ht="18.75" x14ac:dyDescent="0.15">
      <c r="A291" s="589">
        <v>40124</v>
      </c>
      <c r="B291" s="590" t="s">
        <v>1731</v>
      </c>
      <c r="C291" s="637"/>
      <c r="D291" s="638" t="s">
        <v>159</v>
      </c>
      <c r="E291" s="591" t="s">
        <v>1551</v>
      </c>
      <c r="F291" s="603">
        <v>1</v>
      </c>
      <c r="G291" s="639">
        <v>401241</v>
      </c>
      <c r="H291" s="717">
        <v>450</v>
      </c>
    </row>
    <row r="292" spans="1:8" ht="18.75" x14ac:dyDescent="0.15">
      <c r="A292" s="589">
        <v>40125</v>
      </c>
      <c r="B292" s="590" t="s">
        <v>1732</v>
      </c>
      <c r="C292" s="591"/>
      <c r="D292" s="592" t="s">
        <v>159</v>
      </c>
      <c r="E292" s="591" t="s">
        <v>1551</v>
      </c>
      <c r="F292" s="603">
        <v>1</v>
      </c>
      <c r="G292" s="594">
        <v>401251</v>
      </c>
      <c r="H292" s="717">
        <v>680</v>
      </c>
    </row>
    <row r="293" spans="1:8" ht="18.75" x14ac:dyDescent="0.15">
      <c r="A293" s="589">
        <v>40126</v>
      </c>
      <c r="B293" s="626" t="s">
        <v>1733</v>
      </c>
      <c r="C293" s="627"/>
      <c r="D293" s="628" t="s">
        <v>159</v>
      </c>
      <c r="E293" s="578" t="s">
        <v>1551</v>
      </c>
      <c r="F293" s="629">
        <v>1</v>
      </c>
      <c r="G293" s="630">
        <v>401261</v>
      </c>
      <c r="H293" s="789">
        <v>300</v>
      </c>
    </row>
    <row r="294" spans="1:8" ht="18.75" x14ac:dyDescent="0.15">
      <c r="A294" s="589">
        <v>40127</v>
      </c>
      <c r="B294" s="590" t="s">
        <v>1734</v>
      </c>
      <c r="C294" s="637"/>
      <c r="D294" s="638" t="s">
        <v>1519</v>
      </c>
      <c r="E294" s="637" t="s">
        <v>1551</v>
      </c>
      <c r="F294" s="603">
        <v>1</v>
      </c>
      <c r="G294" s="639">
        <v>401271</v>
      </c>
      <c r="H294" s="717">
        <v>2450</v>
      </c>
    </row>
    <row r="295" spans="1:8" ht="18.75" x14ac:dyDescent="0.15">
      <c r="A295" s="876">
        <v>240129</v>
      </c>
      <c r="B295" s="874" t="s">
        <v>1734</v>
      </c>
      <c r="C295" s="877"/>
      <c r="D295" s="878" t="s">
        <v>1735</v>
      </c>
      <c r="E295" s="877" t="s">
        <v>1551</v>
      </c>
      <c r="F295" s="781">
        <v>1</v>
      </c>
      <c r="G295" s="782">
        <v>2401291</v>
      </c>
      <c r="H295" s="783">
        <v>1500</v>
      </c>
    </row>
    <row r="296" spans="1:8" ht="18.75" x14ac:dyDescent="0.15">
      <c r="A296" s="589">
        <v>40130</v>
      </c>
      <c r="B296" s="677" t="s">
        <v>1736</v>
      </c>
      <c r="C296" s="591"/>
      <c r="D296" s="592" t="s">
        <v>150</v>
      </c>
      <c r="E296" s="591" t="s">
        <v>1551</v>
      </c>
      <c r="F296" s="603">
        <v>1</v>
      </c>
      <c r="G296" s="594">
        <v>401301</v>
      </c>
      <c r="H296" s="717">
        <v>5250</v>
      </c>
    </row>
    <row r="297" spans="1:8" ht="18.75" x14ac:dyDescent="0.15">
      <c r="A297" s="718">
        <v>40131</v>
      </c>
      <c r="B297" s="739" t="s">
        <v>1737</v>
      </c>
      <c r="C297" s="879"/>
      <c r="D297" s="879" t="s">
        <v>1470</v>
      </c>
      <c r="E297" s="722" t="s">
        <v>1551</v>
      </c>
      <c r="F297" s="880">
        <v>1</v>
      </c>
      <c r="G297" s="881">
        <v>401311</v>
      </c>
      <c r="H297" s="725">
        <v>0</v>
      </c>
    </row>
    <row r="298" spans="1:8" ht="18.75" x14ac:dyDescent="0.15">
      <c r="A298" s="759">
        <v>240133</v>
      </c>
      <c r="B298" s="882" t="s">
        <v>1736</v>
      </c>
      <c r="C298" s="883" t="s">
        <v>1738</v>
      </c>
      <c r="D298" s="864" t="s">
        <v>119</v>
      </c>
      <c r="E298" s="883" t="s">
        <v>1551</v>
      </c>
      <c r="F298" s="884">
        <v>1</v>
      </c>
      <c r="G298" s="885">
        <v>2401331</v>
      </c>
      <c r="H298" s="866">
        <v>1380</v>
      </c>
    </row>
    <row r="299" spans="1:8" ht="18.75" x14ac:dyDescent="0.15">
      <c r="A299" s="832">
        <v>40134</v>
      </c>
      <c r="B299" s="872" t="s">
        <v>1736</v>
      </c>
      <c r="C299" s="886"/>
      <c r="D299" s="887" t="s">
        <v>721</v>
      </c>
      <c r="E299" s="886" t="s">
        <v>1551</v>
      </c>
      <c r="F299" s="735">
        <v>1</v>
      </c>
      <c r="G299" s="888">
        <v>401341</v>
      </c>
      <c r="H299" s="788">
        <v>0</v>
      </c>
    </row>
    <row r="300" spans="1:8" ht="18.75" x14ac:dyDescent="0.15">
      <c r="A300" s="576">
        <v>40135</v>
      </c>
      <c r="B300" s="590" t="s">
        <v>1739</v>
      </c>
      <c r="C300" s="591"/>
      <c r="D300" s="592" t="s">
        <v>150</v>
      </c>
      <c r="E300" s="591" t="s">
        <v>1551</v>
      </c>
      <c r="F300" s="603">
        <v>1</v>
      </c>
      <c r="G300" s="594">
        <v>401351</v>
      </c>
      <c r="H300" s="717">
        <v>3000</v>
      </c>
    </row>
    <row r="301" spans="1:8" ht="18.75" x14ac:dyDescent="0.15">
      <c r="A301" s="797">
        <v>240136</v>
      </c>
      <c r="B301" s="825" t="s">
        <v>1739</v>
      </c>
      <c r="C301" s="799" t="s">
        <v>1738</v>
      </c>
      <c r="D301" s="800" t="s">
        <v>119</v>
      </c>
      <c r="E301" s="799" t="s">
        <v>1551</v>
      </c>
      <c r="F301" s="801">
        <v>1</v>
      </c>
      <c r="G301" s="802">
        <v>2401361</v>
      </c>
      <c r="H301" s="851">
        <v>570</v>
      </c>
    </row>
    <row r="302" spans="1:8" ht="18.75" x14ac:dyDescent="0.15">
      <c r="A302" s="589">
        <v>40139</v>
      </c>
      <c r="B302" s="590" t="s">
        <v>1740</v>
      </c>
      <c r="C302" s="591"/>
      <c r="D302" s="592" t="s">
        <v>150</v>
      </c>
      <c r="E302" s="591" t="s">
        <v>1551</v>
      </c>
      <c r="F302" s="603">
        <v>1</v>
      </c>
      <c r="G302" s="594">
        <v>401391</v>
      </c>
      <c r="H302" s="717">
        <v>2540</v>
      </c>
    </row>
    <row r="303" spans="1:8" ht="18.75" x14ac:dyDescent="0.15">
      <c r="A303" s="597">
        <v>40139</v>
      </c>
      <c r="B303" s="584" t="s">
        <v>1740</v>
      </c>
      <c r="C303" s="585"/>
      <c r="D303" s="586"/>
      <c r="E303" s="585" t="s">
        <v>1442</v>
      </c>
      <c r="F303" s="600">
        <v>3</v>
      </c>
      <c r="G303" s="587">
        <v>401393</v>
      </c>
      <c r="H303" s="784">
        <v>70</v>
      </c>
    </row>
    <row r="304" spans="1:8" ht="18.75" x14ac:dyDescent="0.15">
      <c r="A304" s="797">
        <v>240140</v>
      </c>
      <c r="B304" s="825" t="s">
        <v>1741</v>
      </c>
      <c r="C304" s="799" t="s">
        <v>1596</v>
      </c>
      <c r="D304" s="800" t="s">
        <v>119</v>
      </c>
      <c r="E304" s="799" t="s">
        <v>1551</v>
      </c>
      <c r="F304" s="801">
        <v>1</v>
      </c>
      <c r="G304" s="802">
        <v>2401401</v>
      </c>
      <c r="H304" s="851">
        <v>550</v>
      </c>
    </row>
    <row r="305" spans="1:8" ht="18.75" x14ac:dyDescent="0.15">
      <c r="A305" s="618">
        <v>40141</v>
      </c>
      <c r="B305" s="590" t="s">
        <v>1742</v>
      </c>
      <c r="C305" s="591"/>
      <c r="D305" s="592" t="s">
        <v>159</v>
      </c>
      <c r="E305" s="591" t="s">
        <v>1551</v>
      </c>
      <c r="F305" s="603">
        <v>1</v>
      </c>
      <c r="G305" s="594">
        <v>401411</v>
      </c>
      <c r="H305" s="717">
        <v>730</v>
      </c>
    </row>
    <row r="306" spans="1:8" ht="18.75" x14ac:dyDescent="0.15">
      <c r="A306" s="731">
        <v>40142</v>
      </c>
      <c r="B306" s="747" t="s">
        <v>1743</v>
      </c>
      <c r="C306" s="740" t="s">
        <v>1725</v>
      </c>
      <c r="D306" s="741"/>
      <c r="E306" s="740" t="s">
        <v>1551</v>
      </c>
      <c r="F306" s="748">
        <v>1</v>
      </c>
      <c r="G306" s="742">
        <v>401421</v>
      </c>
      <c r="H306" s="749">
        <v>0</v>
      </c>
    </row>
    <row r="307" spans="1:8" ht="18.75" x14ac:dyDescent="0.15">
      <c r="A307" s="738">
        <v>40143</v>
      </c>
      <c r="B307" s="747" t="s">
        <v>1744</v>
      </c>
      <c r="C307" s="740"/>
      <c r="D307" s="741"/>
      <c r="E307" s="740" t="s">
        <v>1551</v>
      </c>
      <c r="F307" s="748">
        <v>1</v>
      </c>
      <c r="G307" s="742">
        <v>401431</v>
      </c>
      <c r="H307" s="749">
        <v>0</v>
      </c>
    </row>
    <row r="308" spans="1:8" ht="18.75" x14ac:dyDescent="0.15">
      <c r="A308" s="589">
        <v>40144</v>
      </c>
      <c r="B308" s="590" t="s">
        <v>1725</v>
      </c>
      <c r="C308" s="591" t="s">
        <v>1725</v>
      </c>
      <c r="D308" s="592" t="s">
        <v>159</v>
      </c>
      <c r="E308" s="591" t="s">
        <v>1551</v>
      </c>
      <c r="F308" s="603">
        <v>1</v>
      </c>
      <c r="G308" s="594">
        <v>401441</v>
      </c>
      <c r="H308" s="717">
        <v>2420</v>
      </c>
    </row>
    <row r="309" spans="1:8" ht="18.75" x14ac:dyDescent="0.15">
      <c r="A309" s="597">
        <v>40144</v>
      </c>
      <c r="B309" s="612" t="s">
        <v>1725</v>
      </c>
      <c r="C309" s="585"/>
      <c r="D309" s="586"/>
      <c r="E309" s="585" t="s">
        <v>1442</v>
      </c>
      <c r="F309" s="600">
        <v>3</v>
      </c>
      <c r="G309" s="587">
        <v>401443</v>
      </c>
      <c r="H309" s="784">
        <v>200</v>
      </c>
    </row>
    <row r="310" spans="1:8" ht="18.75" x14ac:dyDescent="0.15">
      <c r="A310" s="618">
        <v>40145</v>
      </c>
      <c r="B310" s="619" t="s">
        <v>1745</v>
      </c>
      <c r="C310" s="620"/>
      <c r="D310" s="621" t="s">
        <v>159</v>
      </c>
      <c r="E310" s="620" t="s">
        <v>1551</v>
      </c>
      <c r="F310" s="622">
        <v>1</v>
      </c>
      <c r="G310" s="635">
        <v>401451</v>
      </c>
      <c r="H310" s="804">
        <v>950</v>
      </c>
    </row>
    <row r="311" spans="1:8" ht="18.75" x14ac:dyDescent="0.15">
      <c r="A311" s="618">
        <v>40146</v>
      </c>
      <c r="B311" s="619" t="s">
        <v>1746</v>
      </c>
      <c r="C311" s="620"/>
      <c r="D311" s="621" t="s">
        <v>159</v>
      </c>
      <c r="E311" s="620" t="s">
        <v>1551</v>
      </c>
      <c r="F311" s="622">
        <v>1</v>
      </c>
      <c r="G311" s="635">
        <v>401461</v>
      </c>
      <c r="H311" s="804">
        <v>930</v>
      </c>
    </row>
    <row r="312" spans="1:8" ht="18.75" x14ac:dyDescent="0.15">
      <c r="A312" s="618">
        <v>40147</v>
      </c>
      <c r="B312" s="619" t="s">
        <v>1747</v>
      </c>
      <c r="C312" s="620" t="s">
        <v>1748</v>
      </c>
      <c r="D312" s="621" t="s">
        <v>159</v>
      </c>
      <c r="E312" s="620" t="s">
        <v>1551</v>
      </c>
      <c r="F312" s="622">
        <v>1</v>
      </c>
      <c r="G312" s="635">
        <v>401471</v>
      </c>
      <c r="H312" s="804">
        <v>830</v>
      </c>
    </row>
    <row r="313" spans="1:8" ht="18.75" x14ac:dyDescent="0.15">
      <c r="A313" s="597">
        <v>40148</v>
      </c>
      <c r="B313" s="626" t="s">
        <v>1749</v>
      </c>
      <c r="C313" s="648"/>
      <c r="D313" s="649" t="s">
        <v>159</v>
      </c>
      <c r="E313" s="627" t="s">
        <v>1551</v>
      </c>
      <c r="F313" s="629">
        <v>1</v>
      </c>
      <c r="G313" s="650">
        <v>401481</v>
      </c>
      <c r="H313" s="789">
        <v>1070</v>
      </c>
    </row>
    <row r="314" spans="1:8" ht="18.75" x14ac:dyDescent="0.15">
      <c r="A314" s="738">
        <v>40149</v>
      </c>
      <c r="B314" s="747" t="s">
        <v>1750</v>
      </c>
      <c r="C314" s="740"/>
      <c r="D314" s="741"/>
      <c r="E314" s="740" t="s">
        <v>1551</v>
      </c>
      <c r="F314" s="748">
        <v>1</v>
      </c>
      <c r="G314" s="742">
        <v>401491</v>
      </c>
      <c r="H314" s="749" t="s">
        <v>1205</v>
      </c>
    </row>
    <row r="315" spans="1:8" ht="18.75" x14ac:dyDescent="0.15">
      <c r="A315" s="618">
        <v>40151</v>
      </c>
      <c r="B315" s="619" t="s">
        <v>1751</v>
      </c>
      <c r="C315" s="620"/>
      <c r="D315" s="621" t="s">
        <v>150</v>
      </c>
      <c r="E315" s="620" t="s">
        <v>1551</v>
      </c>
      <c r="F315" s="622">
        <v>1</v>
      </c>
      <c r="G315" s="635">
        <v>401511</v>
      </c>
      <c r="H315" s="804">
        <v>4450</v>
      </c>
    </row>
    <row r="316" spans="1:8" ht="18.75" x14ac:dyDescent="0.15">
      <c r="A316" s="738">
        <v>40152</v>
      </c>
      <c r="B316" s="747" t="s">
        <v>1752</v>
      </c>
      <c r="C316" s="740"/>
      <c r="D316" s="741" t="s">
        <v>150</v>
      </c>
      <c r="E316" s="740" t="s">
        <v>1551</v>
      </c>
      <c r="F316" s="748">
        <v>1</v>
      </c>
      <c r="G316" s="742">
        <v>401521</v>
      </c>
      <c r="H316" s="749">
        <v>0</v>
      </c>
    </row>
    <row r="317" spans="1:8" ht="18.75" x14ac:dyDescent="0.15">
      <c r="A317" s="797">
        <v>240153</v>
      </c>
      <c r="B317" s="825" t="s">
        <v>1751</v>
      </c>
      <c r="C317" s="799"/>
      <c r="D317" s="800" t="s">
        <v>119</v>
      </c>
      <c r="E317" s="799" t="s">
        <v>1551</v>
      </c>
      <c r="F317" s="801">
        <v>1</v>
      </c>
      <c r="G317" s="802">
        <v>2401531</v>
      </c>
      <c r="H317" s="851">
        <v>1260</v>
      </c>
    </row>
    <row r="318" spans="1:8" ht="18.75" x14ac:dyDescent="0.15">
      <c r="A318" s="618">
        <v>40154</v>
      </c>
      <c r="B318" s="619" t="s">
        <v>1753</v>
      </c>
      <c r="C318" s="674"/>
      <c r="D318" s="675" t="s">
        <v>159</v>
      </c>
      <c r="E318" s="620" t="s">
        <v>1551</v>
      </c>
      <c r="F318" s="622">
        <v>1</v>
      </c>
      <c r="G318" s="623">
        <v>401541</v>
      </c>
      <c r="H318" s="804">
        <v>1400</v>
      </c>
    </row>
    <row r="319" spans="1:8" ht="18.75" x14ac:dyDescent="0.15">
      <c r="A319" s="618">
        <v>40155</v>
      </c>
      <c r="B319" s="619" t="s">
        <v>1754</v>
      </c>
      <c r="C319" s="620"/>
      <c r="D319" s="621" t="s">
        <v>159</v>
      </c>
      <c r="E319" s="620" t="s">
        <v>1551</v>
      </c>
      <c r="F319" s="622">
        <v>1</v>
      </c>
      <c r="G319" s="635">
        <v>401551</v>
      </c>
      <c r="H319" s="804">
        <v>550</v>
      </c>
    </row>
    <row r="320" spans="1:8" ht="18.75" x14ac:dyDescent="0.15">
      <c r="A320" s="618">
        <v>40156</v>
      </c>
      <c r="B320" s="619" t="s">
        <v>1755</v>
      </c>
      <c r="C320" s="620"/>
      <c r="D320" s="621" t="s">
        <v>150</v>
      </c>
      <c r="E320" s="620" t="s">
        <v>1551</v>
      </c>
      <c r="F320" s="622">
        <v>1</v>
      </c>
      <c r="G320" s="635">
        <v>401561</v>
      </c>
      <c r="H320" s="804">
        <v>3340</v>
      </c>
    </row>
    <row r="321" spans="1:8" ht="18.75" x14ac:dyDescent="0.15">
      <c r="A321" s="738">
        <v>40157</v>
      </c>
      <c r="B321" s="747" t="s">
        <v>1756</v>
      </c>
      <c r="C321" s="740"/>
      <c r="D321" s="741" t="s">
        <v>150</v>
      </c>
      <c r="E321" s="740" t="s">
        <v>1551</v>
      </c>
      <c r="F321" s="748">
        <v>1</v>
      </c>
      <c r="G321" s="742">
        <v>401571</v>
      </c>
      <c r="H321" s="749">
        <v>0</v>
      </c>
    </row>
    <row r="322" spans="1:8" ht="18.75" x14ac:dyDescent="0.15">
      <c r="A322" s="797">
        <v>240159</v>
      </c>
      <c r="B322" s="825" t="s">
        <v>1755</v>
      </c>
      <c r="C322" s="799"/>
      <c r="D322" s="800" t="s">
        <v>1735</v>
      </c>
      <c r="E322" s="799" t="s">
        <v>1551</v>
      </c>
      <c r="F322" s="801">
        <v>1</v>
      </c>
      <c r="G322" s="802">
        <v>2401591</v>
      </c>
      <c r="H322" s="851">
        <v>1390</v>
      </c>
    </row>
    <row r="323" spans="1:8" ht="18.75" x14ac:dyDescent="0.15">
      <c r="A323" s="618">
        <v>40162</v>
      </c>
      <c r="B323" s="619" t="s">
        <v>1757</v>
      </c>
      <c r="C323" s="620"/>
      <c r="D323" s="621" t="s">
        <v>159</v>
      </c>
      <c r="E323" s="620" t="s">
        <v>1551</v>
      </c>
      <c r="F323" s="622">
        <v>1</v>
      </c>
      <c r="G323" s="635">
        <v>401621</v>
      </c>
      <c r="H323" s="804">
        <v>920</v>
      </c>
    </row>
    <row r="324" spans="1:8" ht="18.75" x14ac:dyDescent="0.15">
      <c r="A324" s="618">
        <v>40163</v>
      </c>
      <c r="B324" s="619" t="s">
        <v>1758</v>
      </c>
      <c r="C324" s="620"/>
      <c r="D324" s="621" t="s">
        <v>159</v>
      </c>
      <c r="E324" s="620" t="s">
        <v>1551</v>
      </c>
      <c r="F324" s="622">
        <v>1</v>
      </c>
      <c r="G324" s="635">
        <v>401631</v>
      </c>
      <c r="H324" s="804">
        <v>810</v>
      </c>
    </row>
    <row r="325" spans="1:8" ht="18.75" x14ac:dyDescent="0.15">
      <c r="A325" s="618">
        <v>40164</v>
      </c>
      <c r="B325" s="619" t="s">
        <v>1759</v>
      </c>
      <c r="C325" s="620" t="s">
        <v>1759</v>
      </c>
      <c r="D325" s="621" t="s">
        <v>159</v>
      </c>
      <c r="E325" s="620" t="s">
        <v>1551</v>
      </c>
      <c r="F325" s="622">
        <v>1</v>
      </c>
      <c r="G325" s="635">
        <v>401641</v>
      </c>
      <c r="H325" s="804">
        <v>650</v>
      </c>
    </row>
    <row r="326" spans="1:8" ht="18.75" x14ac:dyDescent="0.15">
      <c r="A326" s="618">
        <v>40165</v>
      </c>
      <c r="B326" s="619" t="s">
        <v>1760</v>
      </c>
      <c r="C326" s="674" t="s">
        <v>1759</v>
      </c>
      <c r="D326" s="675" t="s">
        <v>159</v>
      </c>
      <c r="E326" s="620" t="s">
        <v>1551</v>
      </c>
      <c r="F326" s="622">
        <v>1</v>
      </c>
      <c r="G326" s="623">
        <v>401651</v>
      </c>
      <c r="H326" s="804">
        <v>300</v>
      </c>
    </row>
    <row r="327" spans="1:8" ht="18.75" x14ac:dyDescent="0.15">
      <c r="A327" s="618">
        <v>40166</v>
      </c>
      <c r="B327" s="619" t="s">
        <v>1761</v>
      </c>
      <c r="C327" s="620"/>
      <c r="D327" s="621" t="s">
        <v>159</v>
      </c>
      <c r="E327" s="620" t="s">
        <v>1551</v>
      </c>
      <c r="F327" s="622">
        <v>1</v>
      </c>
      <c r="G327" s="623">
        <v>401661</v>
      </c>
      <c r="H327" s="804">
        <v>860</v>
      </c>
    </row>
    <row r="328" spans="1:8" ht="18.75" x14ac:dyDescent="0.15">
      <c r="A328" s="583">
        <v>40167</v>
      </c>
      <c r="B328" s="626" t="s">
        <v>1762</v>
      </c>
      <c r="C328" s="627"/>
      <c r="D328" s="628" t="s">
        <v>159</v>
      </c>
      <c r="E328" s="627" t="s">
        <v>1551</v>
      </c>
      <c r="F328" s="629">
        <v>1</v>
      </c>
      <c r="G328" s="650">
        <v>401671</v>
      </c>
      <c r="H328" s="789">
        <v>1600</v>
      </c>
    </row>
    <row r="329" spans="1:8" ht="18.75" x14ac:dyDescent="0.15">
      <c r="A329" s="589">
        <v>40168</v>
      </c>
      <c r="B329" s="590" t="s">
        <v>1763</v>
      </c>
      <c r="C329" s="637"/>
      <c r="D329" s="638" t="s">
        <v>150</v>
      </c>
      <c r="E329" s="637" t="s">
        <v>1551</v>
      </c>
      <c r="F329" s="603">
        <v>1</v>
      </c>
      <c r="G329" s="639">
        <v>401681</v>
      </c>
      <c r="H329" s="717">
        <v>3850</v>
      </c>
    </row>
    <row r="330" spans="1:8" ht="18.75" x14ac:dyDescent="0.15">
      <c r="A330" s="816">
        <v>240170</v>
      </c>
      <c r="B330" s="874" t="s">
        <v>1763</v>
      </c>
      <c r="C330" s="778" t="s">
        <v>1763</v>
      </c>
      <c r="D330" s="779" t="s">
        <v>119</v>
      </c>
      <c r="E330" s="778" t="s">
        <v>1551</v>
      </c>
      <c r="F330" s="781">
        <v>1</v>
      </c>
      <c r="G330" s="875">
        <v>2401701</v>
      </c>
      <c r="H330" s="783">
        <v>1120</v>
      </c>
    </row>
    <row r="331" spans="1:8" ht="18.75" x14ac:dyDescent="0.15">
      <c r="A331" s="618">
        <v>40172</v>
      </c>
      <c r="B331" s="619" t="s">
        <v>1764</v>
      </c>
      <c r="C331" s="620"/>
      <c r="D331" s="621" t="s">
        <v>159</v>
      </c>
      <c r="E331" s="620" t="s">
        <v>1551</v>
      </c>
      <c r="F331" s="622">
        <v>1</v>
      </c>
      <c r="G331" s="635">
        <v>401721</v>
      </c>
      <c r="H331" s="804">
        <v>1770</v>
      </c>
    </row>
    <row r="332" spans="1:8" ht="18.75" x14ac:dyDescent="0.15">
      <c r="A332" s="597">
        <v>40176</v>
      </c>
      <c r="B332" s="626" t="s">
        <v>1765</v>
      </c>
      <c r="C332" s="627"/>
      <c r="D332" s="628" t="s">
        <v>159</v>
      </c>
      <c r="E332" s="627" t="s">
        <v>1551</v>
      </c>
      <c r="F332" s="629">
        <v>1</v>
      </c>
      <c r="G332" s="630">
        <v>401761</v>
      </c>
      <c r="H332" s="789">
        <v>1360</v>
      </c>
    </row>
    <row r="333" spans="1:8" ht="18.75" x14ac:dyDescent="0.15">
      <c r="A333" s="832">
        <v>240177</v>
      </c>
      <c r="B333" s="873" t="s">
        <v>1765</v>
      </c>
      <c r="C333" s="740" t="s">
        <v>1763</v>
      </c>
      <c r="D333" s="741"/>
      <c r="E333" s="740" t="s">
        <v>1551</v>
      </c>
      <c r="F333" s="748">
        <v>1</v>
      </c>
      <c r="G333" s="742">
        <v>2401771</v>
      </c>
      <c r="H333" s="749">
        <v>0</v>
      </c>
    </row>
    <row r="334" spans="1:8" ht="18.75" x14ac:dyDescent="0.15">
      <c r="A334" s="618">
        <v>40178</v>
      </c>
      <c r="B334" s="619" t="s">
        <v>1766</v>
      </c>
      <c r="C334" s="674"/>
      <c r="D334" s="675" t="s">
        <v>159</v>
      </c>
      <c r="E334" s="674" t="s">
        <v>1551</v>
      </c>
      <c r="F334" s="622">
        <v>1</v>
      </c>
      <c r="G334" s="623">
        <v>401781</v>
      </c>
      <c r="H334" s="804">
        <v>590</v>
      </c>
    </row>
    <row r="335" spans="1:8" ht="18.75" x14ac:dyDescent="0.15">
      <c r="A335" s="676">
        <v>40179</v>
      </c>
      <c r="B335" s="677" t="s">
        <v>1767</v>
      </c>
      <c r="C335" s="620"/>
      <c r="D335" s="621" t="s">
        <v>159</v>
      </c>
      <c r="E335" s="620" t="s">
        <v>1551</v>
      </c>
      <c r="F335" s="622">
        <v>1</v>
      </c>
      <c r="G335" s="635">
        <v>401791</v>
      </c>
      <c r="H335" s="804">
        <v>860</v>
      </c>
    </row>
    <row r="336" spans="1:8" ht="18.75" x14ac:dyDescent="0.15">
      <c r="A336" s="676">
        <v>40180</v>
      </c>
      <c r="B336" s="677" t="s">
        <v>1768</v>
      </c>
      <c r="C336" s="674"/>
      <c r="D336" s="675" t="s">
        <v>159</v>
      </c>
      <c r="E336" s="674" t="s">
        <v>1551</v>
      </c>
      <c r="F336" s="622">
        <v>1</v>
      </c>
      <c r="G336" s="623">
        <v>401801</v>
      </c>
      <c r="H336" s="804">
        <v>780</v>
      </c>
    </row>
    <row r="337" spans="1:8" ht="18.75" x14ac:dyDescent="0.15">
      <c r="A337" s="589">
        <v>40181</v>
      </c>
      <c r="B337" s="678" t="s">
        <v>1769</v>
      </c>
      <c r="C337" s="578"/>
      <c r="D337" s="579" t="s">
        <v>150</v>
      </c>
      <c r="E337" s="578" t="s">
        <v>1551</v>
      </c>
      <c r="F337" s="593">
        <v>1</v>
      </c>
      <c r="G337" s="581">
        <v>401811</v>
      </c>
      <c r="H337" s="716">
        <v>2280</v>
      </c>
    </row>
    <row r="338" spans="1:8" ht="18.75" x14ac:dyDescent="0.15">
      <c r="A338" s="816">
        <v>240183</v>
      </c>
      <c r="B338" s="889" t="s">
        <v>1769</v>
      </c>
      <c r="C338" s="778"/>
      <c r="D338" s="779" t="s">
        <v>119</v>
      </c>
      <c r="E338" s="778" t="s">
        <v>1551</v>
      </c>
      <c r="F338" s="781">
        <v>1</v>
      </c>
      <c r="G338" s="875">
        <v>2401831</v>
      </c>
      <c r="H338" s="783">
        <v>1500</v>
      </c>
    </row>
    <row r="339" spans="1:8" ht="18.75" x14ac:dyDescent="0.15">
      <c r="A339" s="618">
        <v>40184</v>
      </c>
      <c r="B339" s="619" t="s">
        <v>1770</v>
      </c>
      <c r="C339" s="620"/>
      <c r="D339" s="621" t="s">
        <v>150</v>
      </c>
      <c r="E339" s="620" t="s">
        <v>1551</v>
      </c>
      <c r="F339" s="622">
        <v>1</v>
      </c>
      <c r="G339" s="635">
        <v>401841</v>
      </c>
      <c r="H339" s="804">
        <v>1750</v>
      </c>
    </row>
    <row r="340" spans="1:8" ht="18.75" x14ac:dyDescent="0.15">
      <c r="A340" s="797">
        <v>240185</v>
      </c>
      <c r="B340" s="825" t="s">
        <v>1771</v>
      </c>
      <c r="C340" s="842"/>
      <c r="D340" s="843" t="s">
        <v>119</v>
      </c>
      <c r="E340" s="842" t="s">
        <v>1551</v>
      </c>
      <c r="F340" s="801">
        <v>1</v>
      </c>
      <c r="G340" s="844">
        <v>2401851</v>
      </c>
      <c r="H340" s="851">
        <v>1350</v>
      </c>
    </row>
    <row r="341" spans="1:8" ht="18.75" x14ac:dyDescent="0.15">
      <c r="A341" s="597">
        <v>40186</v>
      </c>
      <c r="B341" s="584" t="s">
        <v>1772</v>
      </c>
      <c r="C341" s="585"/>
      <c r="D341" s="586" t="s">
        <v>159</v>
      </c>
      <c r="E341" s="585" t="s">
        <v>1551</v>
      </c>
      <c r="F341" s="600">
        <v>1</v>
      </c>
      <c r="G341" s="587">
        <v>401861</v>
      </c>
      <c r="H341" s="784">
        <v>550</v>
      </c>
    </row>
    <row r="342" spans="1:8" ht="18.75" x14ac:dyDescent="0.15">
      <c r="A342" s="738">
        <v>40187</v>
      </c>
      <c r="B342" s="747" t="s">
        <v>1773</v>
      </c>
      <c r="C342" s="740"/>
      <c r="D342" s="741" t="s">
        <v>150</v>
      </c>
      <c r="E342" s="740" t="s">
        <v>1551</v>
      </c>
      <c r="F342" s="748">
        <v>1</v>
      </c>
      <c r="G342" s="742">
        <v>401871</v>
      </c>
      <c r="H342" s="749">
        <v>0</v>
      </c>
    </row>
    <row r="343" spans="1:8" ht="18.75" x14ac:dyDescent="0.15">
      <c r="A343" s="618">
        <v>40189</v>
      </c>
      <c r="B343" s="619" t="s">
        <v>1774</v>
      </c>
      <c r="C343" s="620"/>
      <c r="D343" s="621" t="s">
        <v>150</v>
      </c>
      <c r="E343" s="620" t="s">
        <v>1551</v>
      </c>
      <c r="F343" s="622">
        <v>1</v>
      </c>
      <c r="G343" s="635">
        <v>401891</v>
      </c>
      <c r="H343" s="804">
        <v>1200</v>
      </c>
    </row>
    <row r="344" spans="1:8" ht="18.75" x14ac:dyDescent="0.15">
      <c r="A344" s="816">
        <v>240190</v>
      </c>
      <c r="B344" s="867" t="s">
        <v>1774</v>
      </c>
      <c r="C344" s="868"/>
      <c r="D344" s="869" t="s">
        <v>119</v>
      </c>
      <c r="E344" s="868" t="s">
        <v>1551</v>
      </c>
      <c r="F344" s="781">
        <v>1</v>
      </c>
      <c r="G344" s="870">
        <v>2401901</v>
      </c>
      <c r="H344" s="871">
        <v>640</v>
      </c>
    </row>
    <row r="345" spans="1:8" ht="18.75" x14ac:dyDescent="0.15">
      <c r="A345" s="618">
        <v>40192</v>
      </c>
      <c r="B345" s="619" t="s">
        <v>1199</v>
      </c>
      <c r="C345" s="620"/>
      <c r="D345" s="621" t="s">
        <v>159</v>
      </c>
      <c r="E345" s="620" t="s">
        <v>1551</v>
      </c>
      <c r="F345" s="622">
        <v>1</v>
      </c>
      <c r="G345" s="635">
        <v>401921</v>
      </c>
      <c r="H345" s="804">
        <v>1270</v>
      </c>
    </row>
    <row r="346" spans="1:8" ht="18.75" x14ac:dyDescent="0.15">
      <c r="A346" s="618">
        <v>40193</v>
      </c>
      <c r="B346" s="619" t="s">
        <v>1200</v>
      </c>
      <c r="C346" s="620"/>
      <c r="D346" s="621" t="s">
        <v>159</v>
      </c>
      <c r="E346" s="620" t="s">
        <v>1551</v>
      </c>
      <c r="F346" s="622">
        <v>1</v>
      </c>
      <c r="G346" s="635">
        <v>401931</v>
      </c>
      <c r="H346" s="804">
        <v>130</v>
      </c>
    </row>
    <row r="347" spans="1:8" ht="18.75" x14ac:dyDescent="0.15">
      <c r="A347" s="618">
        <v>40194</v>
      </c>
      <c r="B347" s="619" t="s">
        <v>1201</v>
      </c>
      <c r="C347" s="620"/>
      <c r="D347" s="621" t="s">
        <v>159</v>
      </c>
      <c r="E347" s="620" t="s">
        <v>1551</v>
      </c>
      <c r="F347" s="622">
        <v>1</v>
      </c>
      <c r="G347" s="635">
        <v>401941</v>
      </c>
      <c r="H347" s="804">
        <v>930</v>
      </c>
    </row>
    <row r="348" spans="1:8" ht="18.75" x14ac:dyDescent="0.15">
      <c r="A348" s="738">
        <v>40195</v>
      </c>
      <c r="B348" s="747" t="s">
        <v>1775</v>
      </c>
      <c r="C348" s="740"/>
      <c r="D348" s="741"/>
      <c r="E348" s="740" t="s">
        <v>1551</v>
      </c>
      <c r="F348" s="748">
        <v>1</v>
      </c>
      <c r="G348" s="742">
        <v>401951</v>
      </c>
      <c r="H348" s="749">
        <v>0</v>
      </c>
    </row>
    <row r="349" spans="1:8" ht="18.75" x14ac:dyDescent="0.15">
      <c r="A349" s="618">
        <v>340197</v>
      </c>
      <c r="B349" s="619" t="s">
        <v>1202</v>
      </c>
      <c r="C349" s="620"/>
      <c r="D349" s="621" t="s">
        <v>159</v>
      </c>
      <c r="E349" s="620" t="s">
        <v>1551</v>
      </c>
      <c r="F349" s="622">
        <v>1</v>
      </c>
      <c r="G349" s="635">
        <v>3401971</v>
      </c>
      <c r="H349" s="804">
        <v>1560</v>
      </c>
    </row>
    <row r="350" spans="1:8" ht="18.75" x14ac:dyDescent="0.15">
      <c r="A350" s="618">
        <v>40199</v>
      </c>
      <c r="B350" s="619" t="s">
        <v>1203</v>
      </c>
      <c r="C350" s="674"/>
      <c r="D350" s="675" t="s">
        <v>159</v>
      </c>
      <c r="E350" s="674" t="s">
        <v>1551</v>
      </c>
      <c r="F350" s="622">
        <v>1</v>
      </c>
      <c r="G350" s="623">
        <v>401991</v>
      </c>
      <c r="H350" s="804">
        <v>300</v>
      </c>
    </row>
    <row r="351" spans="1:8" ht="18.75" x14ac:dyDescent="0.15">
      <c r="A351" s="618">
        <v>40200</v>
      </c>
      <c r="B351" s="679" t="s">
        <v>1204</v>
      </c>
      <c r="C351" s="674"/>
      <c r="D351" s="675" t="s">
        <v>159</v>
      </c>
      <c r="E351" s="674" t="s">
        <v>1551</v>
      </c>
      <c r="F351" s="622">
        <v>1</v>
      </c>
      <c r="G351" s="623">
        <v>402001</v>
      </c>
      <c r="H351" s="804">
        <v>40</v>
      </c>
    </row>
    <row r="352" spans="1:8" ht="18.75" x14ac:dyDescent="0.15">
      <c r="A352" s="583">
        <v>40229</v>
      </c>
      <c r="B352" s="626" t="s">
        <v>1776</v>
      </c>
      <c r="C352" s="627"/>
      <c r="D352" s="628" t="s">
        <v>150</v>
      </c>
      <c r="E352" s="627" t="s">
        <v>1551</v>
      </c>
      <c r="F352" s="629">
        <v>1</v>
      </c>
      <c r="G352" s="630">
        <v>402291</v>
      </c>
      <c r="H352" s="789">
        <v>1890</v>
      </c>
    </row>
    <row r="353" spans="1:8" ht="18.75" x14ac:dyDescent="0.15">
      <c r="A353" s="589">
        <v>40202</v>
      </c>
      <c r="B353" s="590" t="s">
        <v>1777</v>
      </c>
      <c r="C353" s="591" t="s">
        <v>1439</v>
      </c>
      <c r="D353" s="592" t="s">
        <v>150</v>
      </c>
      <c r="E353" s="591" t="s">
        <v>1551</v>
      </c>
      <c r="F353" s="603">
        <v>1</v>
      </c>
      <c r="G353" s="594">
        <v>402021</v>
      </c>
      <c r="H353" s="717">
        <v>2950</v>
      </c>
    </row>
    <row r="354" spans="1:8" ht="18.75" x14ac:dyDescent="0.15">
      <c r="A354" s="599">
        <v>40202</v>
      </c>
      <c r="B354" s="612" t="s">
        <v>1777</v>
      </c>
      <c r="C354" s="585"/>
      <c r="D354" s="586"/>
      <c r="E354" s="585" t="s">
        <v>1442</v>
      </c>
      <c r="F354" s="600">
        <v>3</v>
      </c>
      <c r="G354" s="587">
        <v>402023</v>
      </c>
      <c r="H354" s="784">
        <v>530</v>
      </c>
    </row>
    <row r="355" spans="1:8" ht="18.75" x14ac:dyDescent="0.15">
      <c r="A355" s="618">
        <v>40203</v>
      </c>
      <c r="B355" s="619" t="s">
        <v>1778</v>
      </c>
      <c r="C355" s="620"/>
      <c r="D355" s="621" t="s">
        <v>150</v>
      </c>
      <c r="E355" s="620" t="s">
        <v>1551</v>
      </c>
      <c r="F355" s="622">
        <v>1</v>
      </c>
      <c r="G355" s="635">
        <v>402031</v>
      </c>
      <c r="H355" s="804">
        <v>2380</v>
      </c>
    </row>
    <row r="356" spans="1:8" ht="18.75" x14ac:dyDescent="0.15">
      <c r="A356" s="797">
        <v>240205</v>
      </c>
      <c r="B356" s="825" t="s">
        <v>1779</v>
      </c>
      <c r="C356" s="799"/>
      <c r="D356" s="800" t="s">
        <v>119</v>
      </c>
      <c r="E356" s="799" t="s">
        <v>1551</v>
      </c>
      <c r="F356" s="801">
        <v>1</v>
      </c>
      <c r="G356" s="802">
        <v>2402051</v>
      </c>
      <c r="H356" s="851">
        <v>2200</v>
      </c>
    </row>
    <row r="357" spans="1:8" ht="18.75" x14ac:dyDescent="0.15">
      <c r="A357" s="816">
        <v>240206</v>
      </c>
      <c r="B357" s="867" t="s">
        <v>1780</v>
      </c>
      <c r="C357" s="868"/>
      <c r="D357" s="869" t="s">
        <v>119</v>
      </c>
      <c r="E357" s="868" t="s">
        <v>1551</v>
      </c>
      <c r="F357" s="781">
        <v>1</v>
      </c>
      <c r="G357" s="870">
        <v>2402061</v>
      </c>
      <c r="H357" s="871">
        <v>1980</v>
      </c>
    </row>
    <row r="358" spans="1:8" ht="18.75" x14ac:dyDescent="0.15">
      <c r="A358" s="738">
        <v>40207</v>
      </c>
      <c r="B358" s="747" t="s">
        <v>1781</v>
      </c>
      <c r="C358" s="740"/>
      <c r="D358" s="741" t="s">
        <v>150</v>
      </c>
      <c r="E358" s="740" t="s">
        <v>1551</v>
      </c>
      <c r="F358" s="748">
        <v>1</v>
      </c>
      <c r="G358" s="742">
        <v>402071</v>
      </c>
      <c r="H358" s="749">
        <v>0</v>
      </c>
    </row>
    <row r="359" spans="1:8" ht="18.75" x14ac:dyDescent="0.15">
      <c r="A359" s="618">
        <v>40211</v>
      </c>
      <c r="B359" s="619" t="s">
        <v>1782</v>
      </c>
      <c r="C359" s="620"/>
      <c r="D359" s="621" t="s">
        <v>159</v>
      </c>
      <c r="E359" s="620" t="s">
        <v>1551</v>
      </c>
      <c r="F359" s="622">
        <v>1</v>
      </c>
      <c r="G359" s="635">
        <v>402111</v>
      </c>
      <c r="H359" s="804">
        <v>2140</v>
      </c>
    </row>
    <row r="360" spans="1:8" ht="18.75" x14ac:dyDescent="0.15">
      <c r="A360" s="618">
        <v>40212</v>
      </c>
      <c r="B360" s="619" t="s">
        <v>1783</v>
      </c>
      <c r="C360" s="620"/>
      <c r="D360" s="621" t="s">
        <v>159</v>
      </c>
      <c r="E360" s="620" t="s">
        <v>1551</v>
      </c>
      <c r="F360" s="622">
        <v>1</v>
      </c>
      <c r="G360" s="635">
        <v>402121</v>
      </c>
      <c r="H360" s="804">
        <v>270</v>
      </c>
    </row>
    <row r="361" spans="1:8" ht="18.75" x14ac:dyDescent="0.15">
      <c r="A361" s="618">
        <v>40213</v>
      </c>
      <c r="B361" s="619" t="s">
        <v>1784</v>
      </c>
      <c r="C361" s="620"/>
      <c r="D361" s="621" t="s">
        <v>159</v>
      </c>
      <c r="E361" s="620" t="s">
        <v>1551</v>
      </c>
      <c r="F361" s="622">
        <v>1</v>
      </c>
      <c r="G361" s="635">
        <v>402131</v>
      </c>
      <c r="H361" s="804">
        <v>340</v>
      </c>
    </row>
    <row r="362" spans="1:8" ht="18.75" x14ac:dyDescent="0.15">
      <c r="A362" s="618">
        <v>40228</v>
      </c>
      <c r="B362" s="619" t="s">
        <v>1785</v>
      </c>
      <c r="C362" s="620" t="s">
        <v>1785</v>
      </c>
      <c r="D362" s="621" t="s">
        <v>159</v>
      </c>
      <c r="E362" s="620" t="s">
        <v>1551</v>
      </c>
      <c r="F362" s="622">
        <v>1</v>
      </c>
      <c r="G362" s="635">
        <v>402281</v>
      </c>
      <c r="H362" s="804">
        <v>240</v>
      </c>
    </row>
    <row r="363" spans="1:8" ht="18.75" x14ac:dyDescent="0.15">
      <c r="A363" s="618">
        <v>40216</v>
      </c>
      <c r="B363" s="619" t="s">
        <v>1786</v>
      </c>
      <c r="C363" s="620" t="s">
        <v>1785</v>
      </c>
      <c r="D363" s="621" t="s">
        <v>159</v>
      </c>
      <c r="E363" s="620" t="s">
        <v>1551</v>
      </c>
      <c r="F363" s="622">
        <v>1</v>
      </c>
      <c r="G363" s="635">
        <v>402161</v>
      </c>
      <c r="H363" s="804">
        <v>50</v>
      </c>
    </row>
    <row r="364" spans="1:8" ht="18.75" x14ac:dyDescent="0.15">
      <c r="A364" s="618">
        <v>40217</v>
      </c>
      <c r="B364" s="619" t="s">
        <v>1787</v>
      </c>
      <c r="C364" s="620"/>
      <c r="D364" s="621" t="s">
        <v>159</v>
      </c>
      <c r="E364" s="620" t="s">
        <v>1551</v>
      </c>
      <c r="F364" s="622">
        <v>1</v>
      </c>
      <c r="G364" s="635">
        <v>402171</v>
      </c>
      <c r="H364" s="804">
        <v>300</v>
      </c>
    </row>
    <row r="365" spans="1:8" ht="18.75" x14ac:dyDescent="0.15">
      <c r="A365" s="738">
        <v>40218</v>
      </c>
      <c r="B365" s="747" t="s">
        <v>1788</v>
      </c>
      <c r="C365" s="740"/>
      <c r="D365" s="741"/>
      <c r="E365" s="740" t="s">
        <v>1551</v>
      </c>
      <c r="F365" s="748">
        <v>1</v>
      </c>
      <c r="G365" s="742">
        <v>402181</v>
      </c>
      <c r="H365" s="749" t="s">
        <v>1205</v>
      </c>
    </row>
    <row r="366" spans="1:8" ht="18.75" x14ac:dyDescent="0.15">
      <c r="A366" s="618">
        <v>40219</v>
      </c>
      <c r="B366" s="619" t="s">
        <v>1789</v>
      </c>
      <c r="C366" s="620"/>
      <c r="D366" s="621" t="s">
        <v>159</v>
      </c>
      <c r="E366" s="620" t="s">
        <v>1551</v>
      </c>
      <c r="F366" s="622">
        <v>1</v>
      </c>
      <c r="G366" s="635">
        <v>402191</v>
      </c>
      <c r="H366" s="804">
        <v>730</v>
      </c>
    </row>
    <row r="367" spans="1:8" ht="18.75" x14ac:dyDescent="0.15">
      <c r="A367" s="618">
        <v>40220</v>
      </c>
      <c r="B367" s="619" t="s">
        <v>1790</v>
      </c>
      <c r="C367" s="674"/>
      <c r="D367" s="675" t="s">
        <v>159</v>
      </c>
      <c r="E367" s="620" t="s">
        <v>1551</v>
      </c>
      <c r="F367" s="622">
        <v>1</v>
      </c>
      <c r="G367" s="635">
        <v>402201</v>
      </c>
      <c r="H367" s="804">
        <v>1800</v>
      </c>
    </row>
    <row r="368" spans="1:8" ht="18.75" x14ac:dyDescent="0.15">
      <c r="A368" s="618">
        <v>40221</v>
      </c>
      <c r="B368" s="619" t="s">
        <v>1791</v>
      </c>
      <c r="C368" s="674"/>
      <c r="D368" s="675" t="s">
        <v>159</v>
      </c>
      <c r="E368" s="620" t="s">
        <v>1551</v>
      </c>
      <c r="F368" s="622">
        <v>1</v>
      </c>
      <c r="G368" s="635">
        <v>402211</v>
      </c>
      <c r="H368" s="804">
        <v>950</v>
      </c>
    </row>
    <row r="369" spans="1:8" ht="18.75" x14ac:dyDescent="0.15">
      <c r="A369" s="832">
        <v>40222</v>
      </c>
      <c r="B369" s="739" t="s">
        <v>1792</v>
      </c>
      <c r="C369" s="890"/>
      <c r="D369" s="891"/>
      <c r="E369" s="839" t="s">
        <v>1551</v>
      </c>
      <c r="F369" s="841">
        <v>1</v>
      </c>
      <c r="G369" s="892">
        <v>402221</v>
      </c>
      <c r="H369" s="743" t="s">
        <v>1205</v>
      </c>
    </row>
    <row r="370" spans="1:8" ht="18.75" x14ac:dyDescent="0.15">
      <c r="A370" s="576">
        <v>50101</v>
      </c>
      <c r="B370" s="590" t="s">
        <v>1793</v>
      </c>
      <c r="C370" s="637" t="s">
        <v>1439</v>
      </c>
      <c r="D370" s="638" t="s">
        <v>1597</v>
      </c>
      <c r="E370" s="591" t="s">
        <v>1551</v>
      </c>
      <c r="F370" s="603">
        <v>1</v>
      </c>
      <c r="G370" s="594">
        <v>501011</v>
      </c>
      <c r="H370" s="717">
        <v>1960</v>
      </c>
    </row>
    <row r="371" spans="1:8" ht="18.75" x14ac:dyDescent="0.15">
      <c r="A371" s="599">
        <v>50101</v>
      </c>
      <c r="B371" s="612" t="s">
        <v>1793</v>
      </c>
      <c r="C371" s="585"/>
      <c r="D371" s="586"/>
      <c r="E371" s="585" t="s">
        <v>1442</v>
      </c>
      <c r="F371" s="600">
        <v>3</v>
      </c>
      <c r="G371" s="587">
        <v>501013</v>
      </c>
      <c r="H371" s="784">
        <v>500</v>
      </c>
    </row>
    <row r="372" spans="1:8" ht="18.75" x14ac:dyDescent="0.15">
      <c r="A372" s="576">
        <v>50102</v>
      </c>
      <c r="B372" s="590" t="s">
        <v>1794</v>
      </c>
      <c r="C372" s="591"/>
      <c r="D372" s="638" t="s">
        <v>1597</v>
      </c>
      <c r="E372" s="591" t="s">
        <v>1551</v>
      </c>
      <c r="F372" s="603">
        <v>1</v>
      </c>
      <c r="G372" s="594">
        <v>501021</v>
      </c>
      <c r="H372" s="717">
        <v>2220</v>
      </c>
    </row>
    <row r="373" spans="1:8" ht="18.75" x14ac:dyDescent="0.15">
      <c r="A373" s="583">
        <v>50102</v>
      </c>
      <c r="B373" s="612" t="s">
        <v>1794</v>
      </c>
      <c r="C373" s="585"/>
      <c r="D373" s="586"/>
      <c r="E373" s="585" t="s">
        <v>1442</v>
      </c>
      <c r="F373" s="600">
        <v>3</v>
      </c>
      <c r="G373" s="587">
        <v>501023</v>
      </c>
      <c r="H373" s="784">
        <v>320</v>
      </c>
    </row>
    <row r="374" spans="1:8" ht="18.75" x14ac:dyDescent="0.15">
      <c r="A374" s="893">
        <v>50104</v>
      </c>
      <c r="B374" s="894" t="s">
        <v>1793</v>
      </c>
      <c r="C374" s="895"/>
      <c r="D374" s="896" t="s">
        <v>10</v>
      </c>
      <c r="E374" s="895" t="s">
        <v>1551</v>
      </c>
      <c r="F374" s="897">
        <v>1</v>
      </c>
      <c r="G374" s="898">
        <v>501041</v>
      </c>
      <c r="H374" s="899">
        <v>1900</v>
      </c>
    </row>
    <row r="375" spans="1:8" ht="18.75" x14ac:dyDescent="0.15">
      <c r="A375" s="816">
        <v>250105</v>
      </c>
      <c r="B375" s="874" t="s">
        <v>1793</v>
      </c>
      <c r="C375" s="778" t="s">
        <v>1793</v>
      </c>
      <c r="D375" s="779" t="s">
        <v>119</v>
      </c>
      <c r="E375" s="778" t="s">
        <v>1551</v>
      </c>
      <c r="F375" s="781">
        <v>1</v>
      </c>
      <c r="G375" s="875">
        <v>2501051</v>
      </c>
      <c r="H375" s="783">
        <v>3200</v>
      </c>
    </row>
    <row r="376" spans="1:8" ht="18.75" x14ac:dyDescent="0.15">
      <c r="A376" s="589">
        <v>50103</v>
      </c>
      <c r="B376" s="590" t="s">
        <v>1795</v>
      </c>
      <c r="C376" s="637"/>
      <c r="D376" s="638" t="s">
        <v>1597</v>
      </c>
      <c r="E376" s="591" t="s">
        <v>1551</v>
      </c>
      <c r="F376" s="603">
        <v>1</v>
      </c>
      <c r="G376" s="594">
        <v>501031</v>
      </c>
      <c r="H376" s="717">
        <v>1300</v>
      </c>
    </row>
    <row r="377" spans="1:8" ht="18.75" x14ac:dyDescent="0.15">
      <c r="A377" s="583">
        <v>50103</v>
      </c>
      <c r="B377" s="584" t="s">
        <v>1795</v>
      </c>
      <c r="C377" s="585"/>
      <c r="D377" s="586"/>
      <c r="E377" s="585" t="s">
        <v>1442</v>
      </c>
      <c r="F377" s="600">
        <v>3</v>
      </c>
      <c r="G377" s="587">
        <v>501033</v>
      </c>
      <c r="H377" s="784">
        <v>70</v>
      </c>
    </row>
    <row r="378" spans="1:8" ht="18.75" x14ac:dyDescent="0.15">
      <c r="A378" s="589">
        <v>50106</v>
      </c>
      <c r="B378" s="590" t="s">
        <v>1796</v>
      </c>
      <c r="C378" s="591"/>
      <c r="D378" s="638" t="s">
        <v>1597</v>
      </c>
      <c r="E378" s="637" t="s">
        <v>1551</v>
      </c>
      <c r="F378" s="603">
        <v>1</v>
      </c>
      <c r="G378" s="639">
        <v>501061</v>
      </c>
      <c r="H378" s="717">
        <v>2220</v>
      </c>
    </row>
    <row r="379" spans="1:8" ht="18.75" x14ac:dyDescent="0.15">
      <c r="A379" s="597">
        <v>50106</v>
      </c>
      <c r="B379" s="584" t="s">
        <v>1796</v>
      </c>
      <c r="C379" s="585"/>
      <c r="D379" s="586"/>
      <c r="E379" s="585" t="s">
        <v>1442</v>
      </c>
      <c r="F379" s="600">
        <v>3</v>
      </c>
      <c r="G379" s="587">
        <v>501063</v>
      </c>
      <c r="H379" s="784">
        <v>200</v>
      </c>
    </row>
    <row r="380" spans="1:8" ht="18.75" x14ac:dyDescent="0.15">
      <c r="A380" s="797">
        <v>250107</v>
      </c>
      <c r="B380" s="817" t="s">
        <v>1797</v>
      </c>
      <c r="C380" s="835"/>
      <c r="D380" s="836" t="s">
        <v>119</v>
      </c>
      <c r="E380" s="835" t="s">
        <v>1551</v>
      </c>
      <c r="F380" s="820">
        <v>1</v>
      </c>
      <c r="G380" s="837">
        <v>2501071</v>
      </c>
      <c r="H380" s="900">
        <v>2030</v>
      </c>
    </row>
    <row r="381" spans="1:8" ht="18.75" x14ac:dyDescent="0.15">
      <c r="A381" s="576">
        <v>50108</v>
      </c>
      <c r="B381" s="590" t="s">
        <v>1798</v>
      </c>
      <c r="C381" s="637"/>
      <c r="D381" s="638" t="s">
        <v>150</v>
      </c>
      <c r="E381" s="637" t="s">
        <v>1551</v>
      </c>
      <c r="F381" s="603">
        <v>1</v>
      </c>
      <c r="G381" s="639">
        <v>501081</v>
      </c>
      <c r="H381" s="717">
        <v>1600</v>
      </c>
    </row>
    <row r="382" spans="1:8" ht="18.75" x14ac:dyDescent="0.15">
      <c r="A382" s="583">
        <v>50108</v>
      </c>
      <c r="B382" s="612" t="s">
        <v>1798</v>
      </c>
      <c r="C382" s="585"/>
      <c r="D382" s="586"/>
      <c r="E382" s="585" t="s">
        <v>1442</v>
      </c>
      <c r="F382" s="600">
        <v>3</v>
      </c>
      <c r="G382" s="587">
        <v>501083</v>
      </c>
      <c r="H382" s="784">
        <v>250</v>
      </c>
    </row>
    <row r="383" spans="1:8" ht="18.75" x14ac:dyDescent="0.15">
      <c r="A383" s="797">
        <v>250106</v>
      </c>
      <c r="B383" s="825" t="s">
        <v>1798</v>
      </c>
      <c r="C383" s="842" t="s">
        <v>1793</v>
      </c>
      <c r="D383" s="843" t="s">
        <v>119</v>
      </c>
      <c r="E383" s="842" t="s">
        <v>1551</v>
      </c>
      <c r="F383" s="801">
        <v>1</v>
      </c>
      <c r="G383" s="844">
        <v>2501061</v>
      </c>
      <c r="H383" s="851">
        <v>320</v>
      </c>
    </row>
    <row r="384" spans="1:8" ht="18.75" x14ac:dyDescent="0.15">
      <c r="A384" s="576">
        <v>50109</v>
      </c>
      <c r="B384" s="577" t="s">
        <v>1799</v>
      </c>
      <c r="C384" s="578"/>
      <c r="D384" s="579" t="s">
        <v>159</v>
      </c>
      <c r="E384" s="578" t="s">
        <v>1551</v>
      </c>
      <c r="F384" s="593">
        <v>1</v>
      </c>
      <c r="G384" s="581">
        <v>501091</v>
      </c>
      <c r="H384" s="716">
        <v>2470</v>
      </c>
    </row>
    <row r="385" spans="1:8" ht="18.75" x14ac:dyDescent="0.15">
      <c r="A385" s="599">
        <v>50109</v>
      </c>
      <c r="B385" s="612" t="s">
        <v>1799</v>
      </c>
      <c r="C385" s="598"/>
      <c r="D385" s="613"/>
      <c r="E385" s="598" t="s">
        <v>1442</v>
      </c>
      <c r="F385" s="614">
        <v>3</v>
      </c>
      <c r="G385" s="615">
        <v>501093</v>
      </c>
      <c r="H385" s="827">
        <v>10</v>
      </c>
    </row>
    <row r="386" spans="1:8" ht="18.75" x14ac:dyDescent="0.15">
      <c r="A386" s="597">
        <v>50112</v>
      </c>
      <c r="B386" s="667" t="s">
        <v>1800</v>
      </c>
      <c r="C386" s="585" t="s">
        <v>1800</v>
      </c>
      <c r="D386" s="585" t="s">
        <v>159</v>
      </c>
      <c r="E386" s="585" t="s">
        <v>1551</v>
      </c>
      <c r="F386" s="600">
        <v>1</v>
      </c>
      <c r="G386" s="587">
        <v>501121</v>
      </c>
      <c r="H386" s="784">
        <v>1420</v>
      </c>
    </row>
    <row r="387" spans="1:8" ht="18.75" x14ac:dyDescent="0.15">
      <c r="A387" s="576">
        <v>50113</v>
      </c>
      <c r="B387" s="577" t="s">
        <v>1801</v>
      </c>
      <c r="C387" s="578"/>
      <c r="D387" s="579" t="s">
        <v>1597</v>
      </c>
      <c r="E387" s="578" t="s">
        <v>1551</v>
      </c>
      <c r="F387" s="593">
        <v>1</v>
      </c>
      <c r="G387" s="581">
        <v>501131</v>
      </c>
      <c r="H387" s="716">
        <v>2000</v>
      </c>
    </row>
    <row r="388" spans="1:8" ht="18.75" x14ac:dyDescent="0.15">
      <c r="A388" s="599">
        <v>50113</v>
      </c>
      <c r="B388" s="631" t="s">
        <v>1801</v>
      </c>
      <c r="C388" s="627"/>
      <c r="D388" s="628"/>
      <c r="E388" s="627" t="s">
        <v>1442</v>
      </c>
      <c r="F388" s="629">
        <v>3</v>
      </c>
      <c r="G388" s="630">
        <v>501133</v>
      </c>
      <c r="H388" s="789">
        <v>200</v>
      </c>
    </row>
    <row r="389" spans="1:8" ht="18.75" x14ac:dyDescent="0.15">
      <c r="A389" s="589">
        <v>50114</v>
      </c>
      <c r="B389" s="590" t="s">
        <v>1802</v>
      </c>
      <c r="C389" s="591"/>
      <c r="D389" s="592" t="s">
        <v>1597</v>
      </c>
      <c r="E389" s="591" t="s">
        <v>1551</v>
      </c>
      <c r="F389" s="603">
        <v>1</v>
      </c>
      <c r="G389" s="594">
        <v>501141</v>
      </c>
      <c r="H389" s="717">
        <v>2560</v>
      </c>
    </row>
    <row r="390" spans="1:8" ht="18.75" x14ac:dyDescent="0.15">
      <c r="A390" s="583">
        <v>50114</v>
      </c>
      <c r="B390" s="584" t="s">
        <v>1802</v>
      </c>
      <c r="C390" s="585"/>
      <c r="D390" s="586"/>
      <c r="E390" s="585" t="s">
        <v>1442</v>
      </c>
      <c r="F390" s="600">
        <v>3</v>
      </c>
      <c r="G390" s="587">
        <v>501143</v>
      </c>
      <c r="H390" s="784">
        <v>120</v>
      </c>
    </row>
    <row r="391" spans="1:8" ht="18.75" x14ac:dyDescent="0.15">
      <c r="A391" s="759">
        <v>250115</v>
      </c>
      <c r="B391" s="882" t="s">
        <v>1801</v>
      </c>
      <c r="C391" s="883"/>
      <c r="D391" s="864" t="s">
        <v>119</v>
      </c>
      <c r="E391" s="883" t="s">
        <v>1551</v>
      </c>
      <c r="F391" s="884">
        <v>1</v>
      </c>
      <c r="G391" s="885">
        <v>2501151</v>
      </c>
      <c r="H391" s="866">
        <v>3850</v>
      </c>
    </row>
    <row r="392" spans="1:8" ht="18.75" x14ac:dyDescent="0.15">
      <c r="A392" s="901">
        <v>50116</v>
      </c>
      <c r="B392" s="902" t="s">
        <v>1801</v>
      </c>
      <c r="C392" s="903"/>
      <c r="D392" s="904" t="s">
        <v>10</v>
      </c>
      <c r="E392" s="903" t="s">
        <v>1551</v>
      </c>
      <c r="F392" s="905">
        <v>1</v>
      </c>
      <c r="G392" s="906">
        <v>501161</v>
      </c>
      <c r="H392" s="907">
        <v>1200</v>
      </c>
    </row>
    <row r="393" spans="1:8" ht="18.75" x14ac:dyDescent="0.15">
      <c r="A393" s="738">
        <v>50117</v>
      </c>
      <c r="B393" s="747" t="s">
        <v>1803</v>
      </c>
      <c r="C393" s="740"/>
      <c r="D393" s="741" t="s">
        <v>159</v>
      </c>
      <c r="E393" s="740" t="s">
        <v>1551</v>
      </c>
      <c r="F393" s="748">
        <v>1</v>
      </c>
      <c r="G393" s="742">
        <v>501171</v>
      </c>
      <c r="H393" s="749">
        <v>0</v>
      </c>
    </row>
    <row r="394" spans="1:8" ht="18.75" x14ac:dyDescent="0.15">
      <c r="A394" s="618">
        <v>50152</v>
      </c>
      <c r="B394" s="619" t="s">
        <v>1804</v>
      </c>
      <c r="C394" s="620" t="s">
        <v>1801</v>
      </c>
      <c r="D394" s="621" t="s">
        <v>159</v>
      </c>
      <c r="E394" s="620" t="s">
        <v>1551</v>
      </c>
      <c r="F394" s="622">
        <v>1</v>
      </c>
      <c r="G394" s="635">
        <v>501521</v>
      </c>
      <c r="H394" s="804">
        <v>910</v>
      </c>
    </row>
    <row r="395" spans="1:8" ht="18.75" x14ac:dyDescent="0.15">
      <c r="A395" s="618">
        <v>50119</v>
      </c>
      <c r="B395" s="619" t="s">
        <v>1805</v>
      </c>
      <c r="C395" s="620"/>
      <c r="D395" s="621" t="s">
        <v>159</v>
      </c>
      <c r="E395" s="620" t="s">
        <v>1551</v>
      </c>
      <c r="F395" s="622">
        <v>1</v>
      </c>
      <c r="G395" s="635">
        <v>501191</v>
      </c>
      <c r="H395" s="804">
        <v>4600</v>
      </c>
    </row>
    <row r="396" spans="1:8" ht="18.75" x14ac:dyDescent="0.15">
      <c r="A396" s="618">
        <v>50120</v>
      </c>
      <c r="B396" s="619" t="s">
        <v>1806</v>
      </c>
      <c r="C396" s="620" t="s">
        <v>1807</v>
      </c>
      <c r="D396" s="621" t="s">
        <v>159</v>
      </c>
      <c r="E396" s="620" t="s">
        <v>1551</v>
      </c>
      <c r="F396" s="622">
        <v>1</v>
      </c>
      <c r="G396" s="635">
        <v>501201</v>
      </c>
      <c r="H396" s="804">
        <v>1160</v>
      </c>
    </row>
    <row r="397" spans="1:8" ht="18.75" x14ac:dyDescent="0.15">
      <c r="A397" s="618">
        <v>50121</v>
      </c>
      <c r="B397" s="619" t="s">
        <v>1807</v>
      </c>
      <c r="C397" s="620" t="s">
        <v>1807</v>
      </c>
      <c r="D397" s="621" t="s">
        <v>159</v>
      </c>
      <c r="E397" s="620" t="s">
        <v>1551</v>
      </c>
      <c r="F397" s="622">
        <v>1</v>
      </c>
      <c r="G397" s="635">
        <v>501211</v>
      </c>
      <c r="H397" s="804">
        <v>790</v>
      </c>
    </row>
    <row r="398" spans="1:8" ht="18.75" x14ac:dyDescent="0.15">
      <c r="A398" s="618">
        <v>50122</v>
      </c>
      <c r="B398" s="619" t="s">
        <v>1808</v>
      </c>
      <c r="C398" s="620"/>
      <c r="D398" s="621" t="s">
        <v>159</v>
      </c>
      <c r="E398" s="620" t="s">
        <v>1551</v>
      </c>
      <c r="F398" s="622">
        <v>1</v>
      </c>
      <c r="G398" s="635">
        <v>501221</v>
      </c>
      <c r="H398" s="804">
        <v>760</v>
      </c>
    </row>
    <row r="399" spans="1:8" ht="18.75" x14ac:dyDescent="0.15">
      <c r="A399" s="618">
        <v>50123</v>
      </c>
      <c r="B399" s="619" t="s">
        <v>1809</v>
      </c>
      <c r="C399" s="620"/>
      <c r="D399" s="621" t="s">
        <v>159</v>
      </c>
      <c r="E399" s="620" t="s">
        <v>1551</v>
      </c>
      <c r="F399" s="622">
        <v>1</v>
      </c>
      <c r="G399" s="635">
        <v>501231</v>
      </c>
      <c r="H399" s="804">
        <v>470</v>
      </c>
    </row>
    <row r="400" spans="1:8" ht="18.75" x14ac:dyDescent="0.15">
      <c r="A400" s="618">
        <v>50124</v>
      </c>
      <c r="B400" s="619" t="s">
        <v>1810</v>
      </c>
      <c r="C400" s="620"/>
      <c r="D400" s="621" t="s">
        <v>159</v>
      </c>
      <c r="E400" s="620" t="s">
        <v>1551</v>
      </c>
      <c r="F400" s="622">
        <v>1</v>
      </c>
      <c r="G400" s="635">
        <v>501241</v>
      </c>
      <c r="H400" s="804">
        <v>580</v>
      </c>
    </row>
    <row r="401" spans="1:8" ht="18.75" x14ac:dyDescent="0.15">
      <c r="A401" s="618">
        <v>50125</v>
      </c>
      <c r="B401" s="619" t="s">
        <v>1811</v>
      </c>
      <c r="C401" s="620"/>
      <c r="D401" s="621" t="s">
        <v>159</v>
      </c>
      <c r="E401" s="620" t="s">
        <v>1551</v>
      </c>
      <c r="F401" s="622">
        <v>1</v>
      </c>
      <c r="G401" s="635">
        <v>501251</v>
      </c>
      <c r="H401" s="804">
        <v>2020</v>
      </c>
    </row>
    <row r="402" spans="1:8" ht="18.75" x14ac:dyDescent="0.15">
      <c r="A402" s="618">
        <v>50126</v>
      </c>
      <c r="B402" s="619" t="s">
        <v>1812</v>
      </c>
      <c r="C402" s="620"/>
      <c r="D402" s="621" t="s">
        <v>159</v>
      </c>
      <c r="E402" s="620" t="s">
        <v>1551</v>
      </c>
      <c r="F402" s="622">
        <v>1</v>
      </c>
      <c r="G402" s="635">
        <v>501261</v>
      </c>
      <c r="H402" s="804">
        <v>690</v>
      </c>
    </row>
    <row r="403" spans="1:8" ht="18.75" x14ac:dyDescent="0.15">
      <c r="A403" s="618">
        <v>50127</v>
      </c>
      <c r="B403" s="619" t="s">
        <v>1813</v>
      </c>
      <c r="C403" s="620"/>
      <c r="D403" s="621" t="s">
        <v>159</v>
      </c>
      <c r="E403" s="620" t="s">
        <v>1551</v>
      </c>
      <c r="F403" s="622">
        <v>1</v>
      </c>
      <c r="G403" s="635">
        <v>501271</v>
      </c>
      <c r="H403" s="804">
        <v>1480</v>
      </c>
    </row>
    <row r="404" spans="1:8" ht="18.75" x14ac:dyDescent="0.15">
      <c r="A404" s="618">
        <v>50127</v>
      </c>
      <c r="B404" s="619" t="s">
        <v>1813</v>
      </c>
      <c r="C404" s="620"/>
      <c r="D404" s="621"/>
      <c r="E404" s="620" t="s">
        <v>1442</v>
      </c>
      <c r="F404" s="622">
        <v>3</v>
      </c>
      <c r="G404" s="635">
        <v>501273</v>
      </c>
      <c r="H404" s="804">
        <v>150</v>
      </c>
    </row>
    <row r="405" spans="1:8" ht="18.75" x14ac:dyDescent="0.15">
      <c r="A405" s="618">
        <v>50128</v>
      </c>
      <c r="B405" s="619" t="s">
        <v>1814</v>
      </c>
      <c r="C405" s="620"/>
      <c r="D405" s="621" t="s">
        <v>159</v>
      </c>
      <c r="E405" s="620" t="s">
        <v>1551</v>
      </c>
      <c r="F405" s="622">
        <v>1</v>
      </c>
      <c r="G405" s="635">
        <v>501281</v>
      </c>
      <c r="H405" s="804">
        <v>710</v>
      </c>
    </row>
    <row r="406" spans="1:8" ht="18.75" x14ac:dyDescent="0.15">
      <c r="A406" s="618">
        <v>50129</v>
      </c>
      <c r="B406" s="619" t="s">
        <v>1815</v>
      </c>
      <c r="C406" s="620"/>
      <c r="D406" s="621" t="s">
        <v>159</v>
      </c>
      <c r="E406" s="620" t="s">
        <v>1551</v>
      </c>
      <c r="F406" s="622">
        <v>1</v>
      </c>
      <c r="G406" s="635">
        <v>501291</v>
      </c>
      <c r="H406" s="804">
        <v>1350</v>
      </c>
    </row>
    <row r="407" spans="1:8" ht="18.75" x14ac:dyDescent="0.15">
      <c r="A407" s="618">
        <v>50129</v>
      </c>
      <c r="B407" s="619" t="s">
        <v>1815</v>
      </c>
      <c r="C407" s="620"/>
      <c r="D407" s="621"/>
      <c r="E407" s="620" t="s">
        <v>1442</v>
      </c>
      <c r="F407" s="622">
        <v>3</v>
      </c>
      <c r="G407" s="635">
        <v>501293</v>
      </c>
      <c r="H407" s="804">
        <v>170</v>
      </c>
    </row>
    <row r="408" spans="1:8" ht="18.75" x14ac:dyDescent="0.15">
      <c r="A408" s="618">
        <v>50130</v>
      </c>
      <c r="B408" s="619" t="s">
        <v>1816</v>
      </c>
      <c r="C408" s="620" t="s">
        <v>1800</v>
      </c>
      <c r="D408" s="621" t="s">
        <v>159</v>
      </c>
      <c r="E408" s="620" t="s">
        <v>1551</v>
      </c>
      <c r="F408" s="622">
        <v>1</v>
      </c>
      <c r="G408" s="635">
        <v>501301</v>
      </c>
      <c r="H408" s="804">
        <v>330</v>
      </c>
    </row>
    <row r="409" spans="1:8" ht="18.75" x14ac:dyDescent="0.15">
      <c r="A409" s="583">
        <v>50131</v>
      </c>
      <c r="B409" s="626" t="s">
        <v>1817</v>
      </c>
      <c r="C409" s="627" t="s">
        <v>1818</v>
      </c>
      <c r="D409" s="628" t="s">
        <v>159</v>
      </c>
      <c r="E409" s="627" t="s">
        <v>1551</v>
      </c>
      <c r="F409" s="629">
        <v>1</v>
      </c>
      <c r="G409" s="630">
        <v>501311</v>
      </c>
      <c r="H409" s="789">
        <v>710</v>
      </c>
    </row>
    <row r="410" spans="1:8" ht="18.75" x14ac:dyDescent="0.15">
      <c r="A410" s="738">
        <v>50132</v>
      </c>
      <c r="B410" s="747" t="s">
        <v>1818</v>
      </c>
      <c r="C410" s="908" t="s">
        <v>1818</v>
      </c>
      <c r="D410" s="909"/>
      <c r="E410" s="740" t="s">
        <v>1551</v>
      </c>
      <c r="F410" s="748">
        <v>1</v>
      </c>
      <c r="G410" s="758">
        <v>501321</v>
      </c>
      <c r="H410" s="749" t="s">
        <v>1594</v>
      </c>
    </row>
    <row r="411" spans="1:8" ht="18.75" x14ac:dyDescent="0.15">
      <c r="A411" s="618">
        <v>50133</v>
      </c>
      <c r="B411" s="619" t="s">
        <v>1819</v>
      </c>
      <c r="C411" s="674"/>
      <c r="D411" s="675" t="s">
        <v>159</v>
      </c>
      <c r="E411" s="620" t="s">
        <v>1551</v>
      </c>
      <c r="F411" s="622">
        <v>1</v>
      </c>
      <c r="G411" s="635">
        <v>501331</v>
      </c>
      <c r="H411" s="804">
        <v>510</v>
      </c>
    </row>
    <row r="412" spans="1:8" ht="18.75" x14ac:dyDescent="0.15">
      <c r="A412" s="618">
        <v>50134</v>
      </c>
      <c r="B412" s="619" t="s">
        <v>1820</v>
      </c>
      <c r="C412" s="620"/>
      <c r="D412" s="621" t="s">
        <v>159</v>
      </c>
      <c r="E412" s="620" t="s">
        <v>1551</v>
      </c>
      <c r="F412" s="622">
        <v>1</v>
      </c>
      <c r="G412" s="635">
        <v>501341</v>
      </c>
      <c r="H412" s="804">
        <v>320</v>
      </c>
    </row>
    <row r="413" spans="1:8" ht="18.75" x14ac:dyDescent="0.15">
      <c r="A413" s="618">
        <v>50135</v>
      </c>
      <c r="B413" s="619" t="s">
        <v>1821</v>
      </c>
      <c r="C413" s="674" t="s">
        <v>1821</v>
      </c>
      <c r="D413" s="675" t="s">
        <v>159</v>
      </c>
      <c r="E413" s="620" t="s">
        <v>1551</v>
      </c>
      <c r="F413" s="622">
        <v>1</v>
      </c>
      <c r="G413" s="635">
        <v>501351</v>
      </c>
      <c r="H413" s="804">
        <v>670</v>
      </c>
    </row>
    <row r="414" spans="1:8" ht="18.75" x14ac:dyDescent="0.15">
      <c r="A414" s="618">
        <v>50136</v>
      </c>
      <c r="B414" s="619" t="s">
        <v>1822</v>
      </c>
      <c r="C414" s="620" t="s">
        <v>1821</v>
      </c>
      <c r="D414" s="621" t="s">
        <v>159</v>
      </c>
      <c r="E414" s="620" t="s">
        <v>1551</v>
      </c>
      <c r="F414" s="622">
        <v>1</v>
      </c>
      <c r="G414" s="635">
        <v>501361</v>
      </c>
      <c r="H414" s="804">
        <v>440</v>
      </c>
    </row>
    <row r="415" spans="1:8" ht="18.75" x14ac:dyDescent="0.15">
      <c r="A415" s="583">
        <v>50137</v>
      </c>
      <c r="B415" s="626" t="s">
        <v>1823</v>
      </c>
      <c r="C415" s="627"/>
      <c r="D415" s="628" t="s">
        <v>1166</v>
      </c>
      <c r="E415" s="627" t="s">
        <v>1551</v>
      </c>
      <c r="F415" s="629">
        <v>1</v>
      </c>
      <c r="G415" s="630">
        <v>501371</v>
      </c>
      <c r="H415" s="716">
        <v>2740</v>
      </c>
    </row>
    <row r="416" spans="1:8" ht="18.75" x14ac:dyDescent="0.15">
      <c r="A416" s="797">
        <v>50138</v>
      </c>
      <c r="B416" s="825" t="s">
        <v>1221</v>
      </c>
      <c r="C416" s="799" t="s">
        <v>1221</v>
      </c>
      <c r="D416" s="800" t="s">
        <v>1824</v>
      </c>
      <c r="E416" s="799" t="s">
        <v>1551</v>
      </c>
      <c r="F416" s="801">
        <v>1</v>
      </c>
      <c r="G416" s="802">
        <v>501381</v>
      </c>
      <c r="H416" s="851">
        <v>2650</v>
      </c>
    </row>
    <row r="417" spans="1:8" ht="18.75" x14ac:dyDescent="0.15">
      <c r="A417" s="738">
        <v>50139</v>
      </c>
      <c r="B417" s="873" t="s">
        <v>1825</v>
      </c>
      <c r="C417" s="740"/>
      <c r="D417" s="741"/>
      <c r="E417" s="740" t="s">
        <v>1551</v>
      </c>
      <c r="F417" s="748">
        <v>1</v>
      </c>
      <c r="G417" s="742">
        <v>501391</v>
      </c>
      <c r="H417" s="749">
        <v>0</v>
      </c>
    </row>
    <row r="418" spans="1:8" ht="18.75" x14ac:dyDescent="0.15">
      <c r="A418" s="797">
        <v>50140</v>
      </c>
      <c r="B418" s="825" t="s">
        <v>1222</v>
      </c>
      <c r="C418" s="842" t="s">
        <v>1221</v>
      </c>
      <c r="D418" s="843" t="s">
        <v>120</v>
      </c>
      <c r="E418" s="842" t="s">
        <v>1551</v>
      </c>
      <c r="F418" s="801">
        <v>1</v>
      </c>
      <c r="G418" s="844">
        <v>501401</v>
      </c>
      <c r="H418" s="851">
        <v>400</v>
      </c>
    </row>
    <row r="419" spans="1:8" ht="18.75" x14ac:dyDescent="0.15">
      <c r="A419" s="583">
        <v>50142</v>
      </c>
      <c r="B419" s="626" t="s">
        <v>1826</v>
      </c>
      <c r="C419" s="627"/>
      <c r="D419" s="628" t="s">
        <v>1166</v>
      </c>
      <c r="E419" s="627" t="s">
        <v>1551</v>
      </c>
      <c r="F419" s="629">
        <v>1</v>
      </c>
      <c r="G419" s="630">
        <v>501421</v>
      </c>
      <c r="H419" s="789">
        <v>1400</v>
      </c>
    </row>
    <row r="420" spans="1:8" ht="18.75" x14ac:dyDescent="0.15">
      <c r="A420" s="797">
        <v>50143</v>
      </c>
      <c r="B420" s="825" t="s">
        <v>1827</v>
      </c>
      <c r="C420" s="799" t="s">
        <v>1221</v>
      </c>
      <c r="D420" s="800" t="s">
        <v>120</v>
      </c>
      <c r="E420" s="799" t="s">
        <v>1551</v>
      </c>
      <c r="F420" s="801">
        <v>1</v>
      </c>
      <c r="G420" s="802">
        <v>501431</v>
      </c>
      <c r="H420" s="851">
        <v>100</v>
      </c>
    </row>
    <row r="421" spans="1:8" ht="18.75" x14ac:dyDescent="0.15">
      <c r="A421" s="618">
        <v>50144</v>
      </c>
      <c r="B421" s="619" t="s">
        <v>1828</v>
      </c>
      <c r="C421" s="620" t="s">
        <v>1221</v>
      </c>
      <c r="D421" s="621" t="s">
        <v>159</v>
      </c>
      <c r="E421" s="620" t="s">
        <v>1551</v>
      </c>
      <c r="F421" s="622">
        <v>1</v>
      </c>
      <c r="G421" s="635">
        <v>501441</v>
      </c>
      <c r="H421" s="804">
        <v>250</v>
      </c>
    </row>
    <row r="422" spans="1:8" ht="18.75" x14ac:dyDescent="0.15">
      <c r="A422" s="618">
        <v>50148</v>
      </c>
      <c r="B422" s="619" t="s">
        <v>1829</v>
      </c>
      <c r="C422" s="620"/>
      <c r="D422" s="621" t="s">
        <v>159</v>
      </c>
      <c r="E422" s="620" t="s">
        <v>1551</v>
      </c>
      <c r="F422" s="622">
        <v>1</v>
      </c>
      <c r="G422" s="635">
        <v>501481</v>
      </c>
      <c r="H422" s="804">
        <v>380</v>
      </c>
    </row>
    <row r="423" spans="1:8" ht="18.75" x14ac:dyDescent="0.15">
      <c r="A423" s="618">
        <v>50149</v>
      </c>
      <c r="B423" s="619" t="s">
        <v>1830</v>
      </c>
      <c r="C423" s="620"/>
      <c r="D423" s="621" t="s">
        <v>159</v>
      </c>
      <c r="E423" s="620" t="s">
        <v>1551</v>
      </c>
      <c r="F423" s="622">
        <v>1</v>
      </c>
      <c r="G423" s="635">
        <v>501491</v>
      </c>
      <c r="H423" s="804">
        <v>1520</v>
      </c>
    </row>
    <row r="424" spans="1:8" ht="19.5" thickBot="1" x14ac:dyDescent="0.2">
      <c r="A424" s="680">
        <v>50150</v>
      </c>
      <c r="B424" s="681" t="s">
        <v>1831</v>
      </c>
      <c r="C424" s="682"/>
      <c r="D424" s="683" t="s">
        <v>159</v>
      </c>
      <c r="E424" s="682" t="s">
        <v>1551</v>
      </c>
      <c r="F424" s="684">
        <v>1</v>
      </c>
      <c r="G424" s="685">
        <v>501501</v>
      </c>
      <c r="H424" s="910">
        <v>1470</v>
      </c>
    </row>
    <row r="425" spans="1:8" ht="19.5" thickTop="1" x14ac:dyDescent="0.15">
      <c r="A425" s="668"/>
      <c r="H425" s="911"/>
    </row>
    <row r="426" spans="1:8" ht="18.75" x14ac:dyDescent="0.15">
      <c r="A426" s="912">
        <v>50151</v>
      </c>
      <c r="B426" s="913" t="s">
        <v>1832</v>
      </c>
      <c r="C426" s="914" t="s">
        <v>1833</v>
      </c>
      <c r="D426" s="914"/>
      <c r="E426" s="915" t="s">
        <v>1551</v>
      </c>
      <c r="F426" s="915">
        <v>1</v>
      </c>
      <c r="G426" s="916">
        <v>501511</v>
      </c>
      <c r="H426" s="917">
        <v>2650</v>
      </c>
    </row>
  </sheetData>
  <sheetProtection algorithmName="SHA-512" hashValue="osF4wnTMG7sH2kPxWODkWxjNyURUd+PoAoncwEQRGlvHMmIvMW4qFMcV7MkD3ZKXjFeuFXx5YYipCwECU8elSA==" saltValue="u5/sCMvgFC4XngjYVlt3Cw==" spinCount="100000" sheet="1" objects="1" scenarios="1"/>
  <phoneticPr fontId="3"/>
  <dataValidations count="1">
    <dataValidation type="list" allowBlank="1" showInputMessage="1" showErrorMessage="1" sqref="F172 E3:E424" xr:uid="{2BCF6E7B-50EC-4D91-99E5-FFFD92051395}">
      <formula1>"朝刊,市報・区報,くるみる,otona+,assh,assh・朝,n-assh,N-assh②,N-assh④,ｎ-assh・②朝,ｎ-assh・④朝,ミニック,ミニック朝"</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pageSetUpPr fitToPage="1"/>
  </sheetPr>
  <dimension ref="A1:CM229"/>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61" width="2" customWidth="1"/>
    <col min="62" max="63" width="2.125" customWidth="1"/>
    <col min="64"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9" hidden="1" customWidth="1"/>
    <col min="87" max="87" width="5" style="7" hidden="1" customWidth="1"/>
    <col min="88" max="89" width="9" hidden="1" customWidth="1"/>
    <col min="90" max="90" width="4.75" hidden="1" customWidth="1"/>
    <col min="91" max="91" width="8.5" style="383" hidden="1" customWidth="1"/>
    <col min="92" max="93"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182"/>
      <c r="X1" s="1182"/>
      <c r="BC1" s="1183" t="str">
        <f>新潟市!BC1</f>
        <v>２０２６年５月１日 現在</v>
      </c>
      <c r="BD1" s="1183"/>
      <c r="BE1" s="1183"/>
      <c r="BF1" s="1183"/>
      <c r="BG1" s="1183"/>
      <c r="BH1" s="1183"/>
      <c r="BI1" s="1183"/>
      <c r="BJ1" s="1183"/>
      <c r="BK1" s="1183"/>
      <c r="BL1" s="1183"/>
      <c r="BM1" s="1183"/>
      <c r="BN1" s="1183"/>
      <c r="BO1" s="1183"/>
      <c r="BP1" s="1183"/>
      <c r="BQ1" s="1183"/>
      <c r="BR1" s="1183"/>
      <c r="BS1" s="1183"/>
      <c r="BU1" s="238"/>
      <c r="BV1" s="238"/>
      <c r="BW1" s="238"/>
      <c r="BX1" s="238"/>
      <c r="BY1" s="238"/>
      <c r="BZ1" s="260"/>
      <c r="CA1" s="238"/>
      <c r="CB1" s="238"/>
      <c r="CC1" s="238"/>
      <c r="CD1" s="238"/>
      <c r="CE1" s="238"/>
      <c r="CF1" s="238"/>
      <c r="CG1" s="238"/>
      <c r="CH1" s="260"/>
      <c r="CI1" s="238"/>
      <c r="CM1" s="382"/>
    </row>
    <row r="2" spans="1:91" s="236" customFormat="1" ht="15.95" customHeight="1" x14ac:dyDescent="0.15">
      <c r="A2" s="943" t="s">
        <v>1</v>
      </c>
      <c r="B2" s="944"/>
      <c r="C2" s="944"/>
      <c r="D2" s="944"/>
      <c r="E2" s="944"/>
      <c r="F2" s="944"/>
      <c r="G2" s="944"/>
      <c r="H2" s="944"/>
      <c r="I2" s="944"/>
      <c r="J2" s="945"/>
      <c r="K2" s="943" t="s">
        <v>0</v>
      </c>
      <c r="L2" s="944"/>
      <c r="M2" s="944"/>
      <c r="N2" s="944"/>
      <c r="O2" s="944"/>
      <c r="P2" s="944"/>
      <c r="Q2" s="944"/>
      <c r="R2" s="944"/>
      <c r="S2" s="944"/>
      <c r="T2" s="944"/>
      <c r="U2" s="944"/>
      <c r="V2" s="944"/>
      <c r="W2" s="944"/>
      <c r="X2" s="944"/>
      <c r="Y2" s="944"/>
      <c r="Z2" s="945"/>
      <c r="AA2" s="943" t="s">
        <v>343</v>
      </c>
      <c r="AB2" s="944"/>
      <c r="AC2" s="944"/>
      <c r="AD2" s="944"/>
      <c r="AE2" s="944"/>
      <c r="AF2" s="944"/>
      <c r="AG2" s="945"/>
      <c r="AH2" s="944" t="s">
        <v>116</v>
      </c>
      <c r="AI2" s="944"/>
      <c r="AJ2" s="944"/>
      <c r="AK2" s="944"/>
      <c r="AL2" s="944"/>
      <c r="AM2" s="944"/>
      <c r="AN2" s="944"/>
      <c r="AO2" s="944"/>
      <c r="AP2" s="944"/>
      <c r="AQ2" s="944"/>
      <c r="AR2" s="944"/>
      <c r="AS2" s="944"/>
      <c r="AT2" s="944"/>
      <c r="AU2" s="944"/>
      <c r="AV2" s="944"/>
      <c r="AW2" s="944"/>
      <c r="AX2" s="944"/>
      <c r="AY2" s="1009" t="s">
        <v>1554</v>
      </c>
      <c r="AZ2" s="1009"/>
      <c r="BA2" s="1009"/>
      <c r="BB2" s="1009"/>
      <c r="BC2" s="1009"/>
      <c r="BD2" s="1009"/>
      <c r="BE2" s="1009"/>
      <c r="BF2" s="1009" t="s">
        <v>1555</v>
      </c>
      <c r="BG2" s="1009"/>
      <c r="BH2" s="1009"/>
      <c r="BI2" s="1009"/>
      <c r="BJ2" s="1009"/>
      <c r="BK2" s="1009"/>
      <c r="BL2" s="943"/>
      <c r="BM2" s="943" t="s">
        <v>1556</v>
      </c>
      <c r="BN2" s="944"/>
      <c r="BO2" s="944"/>
      <c r="BP2" s="944"/>
      <c r="BQ2" s="944"/>
      <c r="BR2" s="944"/>
      <c r="BS2" s="945"/>
      <c r="BU2" s="238"/>
      <c r="BV2" s="238"/>
      <c r="BW2" s="238"/>
      <c r="BX2" s="238"/>
      <c r="BY2" s="238"/>
      <c r="BZ2" s="260"/>
      <c r="CA2" s="238"/>
      <c r="CB2" s="238"/>
      <c r="CC2" s="238"/>
      <c r="CD2" s="238"/>
      <c r="CE2" s="238"/>
      <c r="CF2" s="238"/>
      <c r="CG2" s="238"/>
      <c r="CH2" s="260"/>
      <c r="CI2" s="238"/>
      <c r="CM2" s="382"/>
    </row>
    <row r="3" spans="1:91" s="236" customFormat="1" ht="21.95" customHeight="1" thickBot="1" x14ac:dyDescent="0.2">
      <c r="A3" s="1344" t="str">
        <f>新潟市!A3</f>
        <v>2026/--/--</v>
      </c>
      <c r="B3" s="1345"/>
      <c r="C3" s="1345"/>
      <c r="D3" s="1345"/>
      <c r="E3" s="1345"/>
      <c r="F3" s="1345"/>
      <c r="G3" s="1345"/>
      <c r="H3" s="1345"/>
      <c r="I3" s="1345"/>
      <c r="J3" s="1346"/>
      <c r="K3" s="1353">
        <f>新潟市!K3</f>
        <v>0</v>
      </c>
      <c r="L3" s="1353"/>
      <c r="M3" s="1353"/>
      <c r="N3" s="1353"/>
      <c r="O3" s="1353"/>
      <c r="P3" s="1353"/>
      <c r="Q3" s="1353"/>
      <c r="R3" s="1353"/>
      <c r="S3" s="1353"/>
      <c r="T3" s="1353"/>
      <c r="U3" s="1353"/>
      <c r="V3" s="1353"/>
      <c r="W3" s="1353"/>
      <c r="X3" s="1353"/>
      <c r="Y3" s="953" t="s">
        <v>1553</v>
      </c>
      <c r="Z3" s="954"/>
      <c r="AA3" s="1354">
        <f>新潟市!AA3</f>
        <v>0</v>
      </c>
      <c r="AB3" s="1355"/>
      <c r="AC3" s="1355"/>
      <c r="AD3" s="1355"/>
      <c r="AE3" s="1355"/>
      <c r="AF3" s="1355"/>
      <c r="AG3" s="1356"/>
      <c r="AH3" s="1271">
        <f>新潟市!AH3</f>
        <v>0</v>
      </c>
      <c r="AI3" s="1271"/>
      <c r="AJ3" s="1271"/>
      <c r="AK3" s="1271"/>
      <c r="AL3" s="1271"/>
      <c r="AM3" s="1271"/>
      <c r="AN3" s="1271"/>
      <c r="AO3" s="1271"/>
      <c r="AP3" s="1271"/>
      <c r="AQ3" s="1271"/>
      <c r="AR3" s="1271"/>
      <c r="AS3" s="1271"/>
      <c r="AT3" s="1271"/>
      <c r="AU3" s="1271"/>
      <c r="AV3" s="1271"/>
      <c r="AW3" s="1271"/>
      <c r="AX3" s="1271"/>
      <c r="AY3" s="1274">
        <f>BY42+CG42</f>
        <v>0</v>
      </c>
      <c r="AZ3" s="1274"/>
      <c r="BA3" s="1274"/>
      <c r="BB3" s="1274"/>
      <c r="BC3" s="1274"/>
      <c r="BD3" s="1274"/>
      <c r="BE3" s="1274"/>
      <c r="BF3" s="1274">
        <f>CA42</f>
        <v>0</v>
      </c>
      <c r="BG3" s="1274"/>
      <c r="BH3" s="1274"/>
      <c r="BI3" s="1274"/>
      <c r="BJ3" s="1274"/>
      <c r="BK3" s="1274"/>
      <c r="BL3" s="1275"/>
      <c r="BM3" s="1276">
        <f>AY3+BF3</f>
        <v>0</v>
      </c>
      <c r="BN3" s="1277"/>
      <c r="BO3" s="1277"/>
      <c r="BP3" s="1277"/>
      <c r="BQ3" s="1277"/>
      <c r="BR3" s="1277"/>
      <c r="BS3" s="1278"/>
      <c r="BU3" s="238"/>
      <c r="BV3" s="238"/>
      <c r="BW3" s="238"/>
      <c r="BX3" s="238"/>
      <c r="BY3" s="238"/>
      <c r="BZ3" s="260"/>
      <c r="CA3" s="238"/>
      <c r="CB3" s="238"/>
      <c r="CC3" s="238"/>
      <c r="CD3" s="238"/>
      <c r="CE3" s="238"/>
      <c r="CF3" s="238"/>
      <c r="CG3" s="238"/>
      <c r="CH3" s="260"/>
      <c r="CI3" s="238"/>
      <c r="CM3" s="382"/>
    </row>
    <row r="4" spans="1:91" s="236" customFormat="1" ht="15.95" customHeight="1" x14ac:dyDescent="0.15">
      <c r="A4" s="1347"/>
      <c r="B4" s="1348"/>
      <c r="C4" s="1348"/>
      <c r="D4" s="1348"/>
      <c r="E4" s="1348"/>
      <c r="F4" s="1348"/>
      <c r="G4" s="1348"/>
      <c r="H4" s="1348"/>
      <c r="I4" s="1348"/>
      <c r="J4" s="1349"/>
      <c r="K4" s="943" t="s">
        <v>2</v>
      </c>
      <c r="L4" s="944"/>
      <c r="M4" s="944"/>
      <c r="N4" s="944"/>
      <c r="O4" s="944"/>
      <c r="P4" s="944"/>
      <c r="Q4" s="944"/>
      <c r="R4" s="944"/>
      <c r="S4" s="944"/>
      <c r="T4" s="944"/>
      <c r="U4" s="944"/>
      <c r="V4" s="944"/>
      <c r="W4" s="944"/>
      <c r="X4" s="944"/>
      <c r="Y4" s="944"/>
      <c r="Z4" s="945"/>
      <c r="AA4" s="943" t="s">
        <v>362</v>
      </c>
      <c r="AB4" s="944"/>
      <c r="AC4" s="944"/>
      <c r="AD4" s="944"/>
      <c r="AE4" s="944"/>
      <c r="AF4" s="944"/>
      <c r="AG4" s="945"/>
      <c r="AH4" s="1272"/>
      <c r="AI4" s="1272"/>
      <c r="AJ4" s="1272"/>
      <c r="AK4" s="1272"/>
      <c r="AL4" s="1272"/>
      <c r="AM4" s="1272"/>
      <c r="AN4" s="1272"/>
      <c r="AO4" s="1272"/>
      <c r="AP4" s="1272"/>
      <c r="AQ4" s="1272"/>
      <c r="AR4" s="1272"/>
      <c r="AS4" s="1272"/>
      <c r="AT4" s="1272"/>
      <c r="AU4" s="1272"/>
      <c r="AV4" s="1272"/>
      <c r="AW4" s="1272"/>
      <c r="AX4" s="1272"/>
      <c r="AY4" s="997" t="s">
        <v>1557</v>
      </c>
      <c r="AZ4" s="998"/>
      <c r="BA4" s="998"/>
      <c r="BB4" s="998"/>
      <c r="BC4" s="998"/>
      <c r="BD4" s="998"/>
      <c r="BE4" s="998"/>
      <c r="BF4" s="1013" t="s">
        <v>1558</v>
      </c>
      <c r="BG4" s="1013"/>
      <c r="BH4" s="1013"/>
      <c r="BI4" s="1013"/>
      <c r="BJ4" s="1013"/>
      <c r="BK4" s="1013"/>
      <c r="BL4" s="1010"/>
      <c r="BM4" s="1010" t="s">
        <v>1559</v>
      </c>
      <c r="BN4" s="1011"/>
      <c r="BO4" s="1011"/>
      <c r="BP4" s="1011"/>
      <c r="BQ4" s="1011"/>
      <c r="BR4" s="1011"/>
      <c r="BS4" s="1012"/>
      <c r="BU4" s="238"/>
      <c r="BV4" s="238"/>
      <c r="BW4" s="238"/>
      <c r="BX4" s="238"/>
      <c r="BY4" s="238"/>
      <c r="BZ4" s="260"/>
      <c r="CA4" s="238"/>
      <c r="CB4" s="238"/>
      <c r="CC4" s="238"/>
      <c r="CD4" s="238"/>
      <c r="CE4" s="238"/>
      <c r="CF4" s="238"/>
      <c r="CG4" s="238"/>
      <c r="CH4" s="260"/>
      <c r="CI4" s="238"/>
      <c r="CM4" s="382"/>
    </row>
    <row r="5" spans="1:91" s="236" customFormat="1" ht="21.95" customHeight="1" thickBot="1" x14ac:dyDescent="0.2">
      <c r="A5" s="1350"/>
      <c r="B5" s="1351"/>
      <c r="C5" s="1351"/>
      <c r="D5" s="1351"/>
      <c r="E5" s="1351"/>
      <c r="F5" s="1351"/>
      <c r="G5" s="1351"/>
      <c r="H5" s="1351"/>
      <c r="I5" s="1351"/>
      <c r="J5" s="1352"/>
      <c r="K5" s="1357">
        <f>新潟市!K5</f>
        <v>0</v>
      </c>
      <c r="L5" s="1358"/>
      <c r="M5" s="1358"/>
      <c r="N5" s="1358"/>
      <c r="O5" s="1358"/>
      <c r="P5" s="1358"/>
      <c r="Q5" s="1358"/>
      <c r="R5" s="1358"/>
      <c r="S5" s="1358"/>
      <c r="T5" s="1358"/>
      <c r="U5" s="1358"/>
      <c r="V5" s="1358"/>
      <c r="W5" s="1358"/>
      <c r="X5" s="1358"/>
      <c r="Y5" s="1007" t="s">
        <v>1553</v>
      </c>
      <c r="Z5" s="1008"/>
      <c r="AA5" s="1276">
        <f>新潟市!AA5</f>
        <v>0</v>
      </c>
      <c r="AB5" s="1277"/>
      <c r="AC5" s="1277"/>
      <c r="AD5" s="1277"/>
      <c r="AE5" s="1277"/>
      <c r="AF5" s="1277"/>
      <c r="AG5" s="1278"/>
      <c r="AH5" s="1273"/>
      <c r="AI5" s="1273"/>
      <c r="AJ5" s="1273"/>
      <c r="AK5" s="1273"/>
      <c r="AL5" s="1273"/>
      <c r="AM5" s="1273"/>
      <c r="AN5" s="1273"/>
      <c r="AO5" s="1273"/>
      <c r="AP5" s="1273"/>
      <c r="AQ5" s="1273"/>
      <c r="AR5" s="1273"/>
      <c r="AS5" s="1273"/>
      <c r="AT5" s="1273"/>
      <c r="AU5" s="1273"/>
      <c r="AV5" s="1273"/>
      <c r="AW5" s="1273"/>
      <c r="AX5" s="1273"/>
      <c r="AY5" s="1184">
        <f>新潟市!AY5</f>
        <v>0</v>
      </c>
      <c r="AZ5" s="1185"/>
      <c r="BA5" s="1185"/>
      <c r="BB5" s="1185"/>
      <c r="BC5" s="1185"/>
      <c r="BD5" s="1185"/>
      <c r="BE5" s="1185"/>
      <c r="BF5" s="1004">
        <f>新潟市!BF5</f>
        <v>0</v>
      </c>
      <c r="BG5" s="1004"/>
      <c r="BH5" s="1004"/>
      <c r="BI5" s="1004"/>
      <c r="BJ5" s="1004"/>
      <c r="BK5" s="1004"/>
      <c r="BL5" s="999"/>
      <c r="BM5" s="1881">
        <f>新潟市!BM5</f>
        <v>0</v>
      </c>
      <c r="BN5" s="1882"/>
      <c r="BO5" s="1882"/>
      <c r="BP5" s="1882"/>
      <c r="BQ5" s="1882"/>
      <c r="BR5" s="1882"/>
      <c r="BS5" s="1883"/>
      <c r="BU5" s="238"/>
      <c r="BV5" s="238"/>
      <c r="BW5" s="238"/>
      <c r="BX5" s="238"/>
      <c r="BY5" s="238"/>
      <c r="BZ5" s="260"/>
      <c r="CA5" s="238"/>
      <c r="CB5" s="238"/>
      <c r="CC5" s="238"/>
      <c r="CD5" s="238"/>
      <c r="CE5" s="238"/>
      <c r="CF5" s="238"/>
      <c r="CG5" s="238"/>
      <c r="CH5" s="260"/>
      <c r="CI5" s="238"/>
      <c r="CM5" s="382"/>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38"/>
      <c r="CF6" s="238"/>
      <c r="CG6" s="238"/>
      <c r="CH6" s="260"/>
      <c r="CI6" s="238"/>
      <c r="CM6" s="382"/>
    </row>
    <row r="7" spans="1:91" s="236" customFormat="1" ht="20.25" customHeight="1" x14ac:dyDescent="0.15">
      <c r="A7" s="1149" t="s">
        <v>1354</v>
      </c>
      <c r="B7" s="1136" t="s">
        <v>123</v>
      </c>
      <c r="C7" s="1137"/>
      <c r="D7" s="1137"/>
      <c r="E7" s="1137"/>
      <c r="F7" s="1137"/>
      <c r="G7" s="1137"/>
      <c r="H7" s="1137"/>
      <c r="I7" s="1137"/>
      <c r="J7" s="1137"/>
      <c r="K7" s="1137"/>
      <c r="L7" s="1137"/>
      <c r="M7" s="1137"/>
      <c r="N7" s="1137"/>
      <c r="O7" s="1137"/>
      <c r="P7" s="1137"/>
      <c r="Q7" s="1137"/>
      <c r="R7" s="1137"/>
      <c r="S7" s="1137"/>
      <c r="T7" s="1137"/>
      <c r="U7" s="1137"/>
      <c r="V7" s="1137"/>
      <c r="W7" s="1137"/>
      <c r="X7" s="1137"/>
      <c r="Y7" s="1138"/>
      <c r="Z7" s="1130" t="s">
        <v>296</v>
      </c>
      <c r="AA7" s="1131"/>
      <c r="AB7" s="1131"/>
      <c r="AC7" s="1131"/>
      <c r="AD7" s="1131"/>
      <c r="AE7" s="1131"/>
      <c r="AF7" s="1131"/>
      <c r="AG7" s="1131"/>
      <c r="AH7" s="1131"/>
      <c r="AI7" s="1131"/>
      <c r="AJ7" s="1131"/>
      <c r="AK7" s="1131"/>
      <c r="AL7" s="1131"/>
      <c r="AM7" s="1131"/>
      <c r="AN7" s="1131"/>
      <c r="AO7" s="1131"/>
      <c r="AP7" s="1131"/>
      <c r="AQ7" s="1131"/>
      <c r="AR7" s="1997" t="s">
        <v>3</v>
      </c>
      <c r="AS7" s="1998"/>
      <c r="AT7" s="1998"/>
      <c r="AU7" s="1998"/>
      <c r="AV7" s="1998"/>
      <c r="AW7" s="1998"/>
      <c r="AX7" s="1998"/>
      <c r="AY7" s="1998"/>
      <c r="AZ7" s="1998"/>
      <c r="BA7" s="1998"/>
      <c r="BB7" s="1999"/>
      <c r="BC7" s="1131" t="s">
        <v>296</v>
      </c>
      <c r="BD7" s="1131"/>
      <c r="BE7" s="1131"/>
      <c r="BF7" s="1131"/>
      <c r="BG7" s="1131"/>
      <c r="BH7" s="1131"/>
      <c r="BI7" s="1131"/>
      <c r="BJ7" s="1131"/>
      <c r="BK7" s="1131"/>
      <c r="BL7" s="1131"/>
      <c r="BM7" s="1131"/>
      <c r="BN7" s="1131"/>
      <c r="BO7" s="1131"/>
      <c r="BP7" s="1131"/>
      <c r="BQ7" s="1131"/>
      <c r="BR7" s="1131"/>
      <c r="BS7" s="1200"/>
      <c r="BU7" s="1170" t="s">
        <v>340</v>
      </c>
      <c r="BV7" s="1177"/>
      <c r="BW7" s="1177"/>
      <c r="BX7" s="1177"/>
      <c r="BY7" s="1177"/>
      <c r="BZ7" s="1171"/>
      <c r="CA7" s="278" t="s">
        <v>1206</v>
      </c>
      <c r="CB7" s="403" t="s">
        <v>1207</v>
      </c>
      <c r="CC7" s="404" t="s">
        <v>1208</v>
      </c>
      <c r="CD7" s="247"/>
      <c r="CE7" s="1170" t="s">
        <v>1209</v>
      </c>
      <c r="CF7" s="1177"/>
      <c r="CG7" s="1177"/>
      <c r="CH7" s="1171"/>
      <c r="CI7" s="238"/>
      <c r="CJ7" s="1811" t="s">
        <v>1224</v>
      </c>
      <c r="CK7" s="1811"/>
      <c r="CM7" s="377" t="s">
        <v>1552</v>
      </c>
    </row>
    <row r="8" spans="1:91" s="239" customFormat="1" ht="18" customHeight="1" thickBot="1" x14ac:dyDescent="0.2">
      <c r="A8" s="1150"/>
      <c r="B8" s="1168" t="s">
        <v>4</v>
      </c>
      <c r="C8" s="1146"/>
      <c r="D8" s="1146"/>
      <c r="E8" s="1139" t="s">
        <v>5</v>
      </c>
      <c r="F8" s="1139"/>
      <c r="G8" s="1140"/>
      <c r="H8" s="1145" t="s">
        <v>1228</v>
      </c>
      <c r="I8" s="1146"/>
      <c r="J8" s="1146"/>
      <c r="K8" s="1146" t="s">
        <v>117</v>
      </c>
      <c r="L8" s="1146"/>
      <c r="M8" s="1169"/>
      <c r="N8" s="1145" t="s">
        <v>122</v>
      </c>
      <c r="O8" s="1146"/>
      <c r="P8" s="1146"/>
      <c r="Q8" s="1146" t="s">
        <v>117</v>
      </c>
      <c r="R8" s="1146"/>
      <c r="S8" s="1169"/>
      <c r="T8" s="1141" t="s">
        <v>1230</v>
      </c>
      <c r="U8" s="1142"/>
      <c r="V8" s="1142"/>
      <c r="W8" s="1677" t="s">
        <v>1229</v>
      </c>
      <c r="X8" s="1677"/>
      <c r="Y8" s="1678"/>
      <c r="Z8" s="1133"/>
      <c r="AA8" s="1134"/>
      <c r="AB8" s="1134"/>
      <c r="AC8" s="1134"/>
      <c r="AD8" s="1134"/>
      <c r="AE8" s="1134"/>
      <c r="AF8" s="1134"/>
      <c r="AG8" s="1134"/>
      <c r="AH8" s="1134"/>
      <c r="AI8" s="1134"/>
      <c r="AJ8" s="1134"/>
      <c r="AK8" s="1134"/>
      <c r="AL8" s="1134"/>
      <c r="AM8" s="1134"/>
      <c r="AN8" s="1134"/>
      <c r="AO8" s="1134"/>
      <c r="AP8" s="1134"/>
      <c r="AQ8" s="1134"/>
      <c r="AR8" s="1472" t="s">
        <v>4</v>
      </c>
      <c r="AS8" s="1139"/>
      <c r="AT8" s="1139"/>
      <c r="AU8" s="1139" t="s">
        <v>5</v>
      </c>
      <c r="AV8" s="1140"/>
      <c r="AW8" s="1145" t="s">
        <v>6</v>
      </c>
      <c r="AX8" s="1146"/>
      <c r="AY8" s="1146"/>
      <c r="AZ8" s="1146" t="s">
        <v>7</v>
      </c>
      <c r="BA8" s="1146"/>
      <c r="BB8" s="1187"/>
      <c r="BC8" s="1134"/>
      <c r="BD8" s="1134"/>
      <c r="BE8" s="1134"/>
      <c r="BF8" s="1134"/>
      <c r="BG8" s="1134"/>
      <c r="BH8" s="1134"/>
      <c r="BI8" s="1134"/>
      <c r="BJ8" s="1134"/>
      <c r="BK8" s="1134"/>
      <c r="BL8" s="1134"/>
      <c r="BM8" s="1134"/>
      <c r="BN8" s="1134"/>
      <c r="BO8" s="1134"/>
      <c r="BP8" s="1134"/>
      <c r="BQ8" s="1134"/>
      <c r="BR8" s="1134"/>
      <c r="BS8" s="1201"/>
      <c r="BU8" s="240" t="s">
        <v>382</v>
      </c>
      <c r="BV8" s="241" t="s">
        <v>380</v>
      </c>
      <c r="BW8" s="255" t="s">
        <v>383</v>
      </c>
      <c r="BX8" s="255" t="s">
        <v>384</v>
      </c>
      <c r="BY8" s="255" t="s">
        <v>379</v>
      </c>
      <c r="BZ8" s="251" t="s">
        <v>1198</v>
      </c>
      <c r="CA8" s="242" t="s">
        <v>379</v>
      </c>
      <c r="CB8" s="405" t="s">
        <v>379</v>
      </c>
      <c r="CC8" s="406" t="s">
        <v>379</v>
      </c>
      <c r="CD8" s="247"/>
      <c r="CE8" s="240" t="s">
        <v>382</v>
      </c>
      <c r="CF8" s="241" t="s">
        <v>380</v>
      </c>
      <c r="CG8" s="255" t="s">
        <v>379</v>
      </c>
      <c r="CH8" s="251" t="s">
        <v>1198</v>
      </c>
      <c r="CI8" s="247"/>
      <c r="CJ8" s="386" t="s">
        <v>1551</v>
      </c>
      <c r="CK8" s="386" t="s">
        <v>1442</v>
      </c>
      <c r="CM8" s="388" t="s">
        <v>1551</v>
      </c>
    </row>
    <row r="9" spans="1:91" x14ac:dyDescent="0.15">
      <c r="A9" s="1206" t="s">
        <v>246</v>
      </c>
      <c r="B9" s="1147" t="s">
        <v>234</v>
      </c>
      <c r="C9" s="1148"/>
      <c r="D9" s="1148"/>
      <c r="E9" s="1090" t="s">
        <v>245</v>
      </c>
      <c r="F9" s="1090"/>
      <c r="G9" s="1091"/>
      <c r="H9" s="1704"/>
      <c r="I9" s="1593"/>
      <c r="J9" s="1593"/>
      <c r="K9" s="1593"/>
      <c r="L9" s="1593"/>
      <c r="M9" s="1705"/>
      <c r="N9" s="1165">
        <f>IFERROR(VLOOKUP($CJ9,・!$G$2:$H$430,2,FALSE),"")</f>
        <v>1890</v>
      </c>
      <c r="O9" s="1166"/>
      <c r="P9" s="1167"/>
      <c r="Q9" s="1083"/>
      <c r="R9" s="1083"/>
      <c r="S9" s="1084"/>
      <c r="T9" s="1960"/>
      <c r="U9" s="1961"/>
      <c r="V9" s="1961"/>
      <c r="W9" s="1961"/>
      <c r="X9" s="1961"/>
      <c r="Y9" s="1962"/>
      <c r="Z9" s="1208"/>
      <c r="AA9" s="1209"/>
      <c r="AB9" s="1209"/>
      <c r="AC9" s="1209"/>
      <c r="AD9" s="1209"/>
      <c r="AE9" s="1209"/>
      <c r="AF9" s="1209"/>
      <c r="AG9" s="1209"/>
      <c r="AH9" s="1209"/>
      <c r="AI9" s="1209"/>
      <c r="AJ9" s="1209"/>
      <c r="AK9" s="1209"/>
      <c r="AL9" s="1209"/>
      <c r="AM9" s="1209"/>
      <c r="AN9" s="1209"/>
      <c r="AO9" s="1209"/>
      <c r="AP9" s="1209"/>
      <c r="AQ9" s="1210"/>
      <c r="AR9" s="1088" t="s">
        <v>237</v>
      </c>
      <c r="AS9" s="1089"/>
      <c r="AT9" s="1089"/>
      <c r="AU9" s="1125" t="s">
        <v>239</v>
      </c>
      <c r="AV9" s="1996"/>
      <c r="AW9" s="2012">
        <f>IFERROR(VLOOKUP($CM9,・!$G$2:$H$430,2,FALSE),"")</f>
        <v>2200</v>
      </c>
      <c r="AX9" s="2013"/>
      <c r="AY9" s="2013"/>
      <c r="AZ9" s="2002"/>
      <c r="BA9" s="2002"/>
      <c r="BB9" s="2003"/>
      <c r="BC9" s="1222"/>
      <c r="BD9" s="1223"/>
      <c r="BE9" s="1223"/>
      <c r="BF9" s="1223"/>
      <c r="BG9" s="1223"/>
      <c r="BH9" s="1223"/>
      <c r="BI9" s="1223"/>
      <c r="BJ9" s="1223"/>
      <c r="BK9" s="1223"/>
      <c r="BL9" s="1223"/>
      <c r="BM9" s="1223"/>
      <c r="BN9" s="1223"/>
      <c r="BO9" s="1223"/>
      <c r="BP9" s="1223"/>
      <c r="BQ9" s="1223"/>
      <c r="BR9" s="1223"/>
      <c r="BS9" s="1224"/>
      <c r="BU9" s="61" t="s">
        <v>234</v>
      </c>
      <c r="BV9" s="62">
        <v>40229</v>
      </c>
      <c r="BW9" s="67">
        <f>Q9</f>
        <v>0</v>
      </c>
      <c r="BX9" s="67">
        <f>T9</f>
        <v>0</v>
      </c>
      <c r="BY9" s="67">
        <f>SUM(BW9:BX9)</f>
        <v>0</v>
      </c>
      <c r="BZ9" s="125">
        <f t="shared" ref="BZ9" si="0">Z9</f>
        <v>0</v>
      </c>
      <c r="CA9" s="72" t="str">
        <f>IF($K9&gt;$W9,$W9,"")</f>
        <v/>
      </c>
      <c r="CB9" s="407"/>
      <c r="CC9" s="408"/>
      <c r="CD9" s="91"/>
      <c r="CE9" s="61" t="s">
        <v>237</v>
      </c>
      <c r="CF9" s="62">
        <v>240205</v>
      </c>
      <c r="CG9" s="67">
        <f>AZ9</f>
        <v>0</v>
      </c>
      <c r="CH9" s="125">
        <f>BC9</f>
        <v>0</v>
      </c>
      <c r="CI9" s="91"/>
      <c r="CJ9" s="378">
        <v>402291</v>
      </c>
      <c r="CK9" s="378">
        <v>402293</v>
      </c>
      <c r="CM9" s="389">
        <v>2402051</v>
      </c>
    </row>
    <row r="10" spans="1:91" x14ac:dyDescent="0.15">
      <c r="A10" s="1206"/>
      <c r="B10" s="1120" t="s">
        <v>235</v>
      </c>
      <c r="C10" s="1121"/>
      <c r="D10" s="1121"/>
      <c r="E10" s="1071" t="s">
        <v>245</v>
      </c>
      <c r="F10" s="1071"/>
      <c r="G10" s="1072"/>
      <c r="H10" s="1211">
        <f>N10+W10</f>
        <v>3480</v>
      </c>
      <c r="I10" s="1212"/>
      <c r="J10" s="1212"/>
      <c r="K10" s="1217"/>
      <c r="L10" s="1217"/>
      <c r="M10" s="1218"/>
      <c r="N10" s="1077">
        <f>IFERROR(VLOOKUP($CJ10,・!$G$2:$H$430,2,FALSE),"")</f>
        <v>2950</v>
      </c>
      <c r="O10" s="1078"/>
      <c r="P10" s="1079"/>
      <c r="Q10" s="960"/>
      <c r="R10" s="960"/>
      <c r="S10" s="961"/>
      <c r="T10" s="964" t="str">
        <f>IF(K10="","",IF(K10&lt;=W10,K10,K10-W10))</f>
        <v/>
      </c>
      <c r="U10" s="1216"/>
      <c r="V10" s="1216"/>
      <c r="W10" s="1570">
        <f>IFERROR(VLOOKUP($CK10,・!$G$2:$H$430,2,FALSE),"")</f>
        <v>530</v>
      </c>
      <c r="X10" s="1571"/>
      <c r="Y10" s="1571"/>
      <c r="Z10" s="967"/>
      <c r="AA10" s="968"/>
      <c r="AB10" s="968"/>
      <c r="AC10" s="968"/>
      <c r="AD10" s="968"/>
      <c r="AE10" s="968"/>
      <c r="AF10" s="968"/>
      <c r="AG10" s="968"/>
      <c r="AH10" s="968"/>
      <c r="AI10" s="968"/>
      <c r="AJ10" s="968"/>
      <c r="AK10" s="968"/>
      <c r="AL10" s="968"/>
      <c r="AM10" s="968"/>
      <c r="AN10" s="968"/>
      <c r="AO10" s="968"/>
      <c r="AP10" s="968"/>
      <c r="AQ10" s="969"/>
      <c r="AR10" s="1019" t="s">
        <v>238</v>
      </c>
      <c r="AS10" s="1015"/>
      <c r="AT10" s="1015"/>
      <c r="AU10" s="955" t="s">
        <v>239</v>
      </c>
      <c r="AV10" s="1293"/>
      <c r="AW10" s="1114">
        <f>IFERROR(VLOOKUP($CM10,・!$G$2:$H$430,2,FALSE),"")</f>
        <v>1980</v>
      </c>
      <c r="AX10" s="1115"/>
      <c r="AY10" s="1116"/>
      <c r="AZ10" s="2004"/>
      <c r="BA10" s="2004"/>
      <c r="BB10" s="2005"/>
      <c r="BC10" s="1741"/>
      <c r="BD10" s="1742"/>
      <c r="BE10" s="1742"/>
      <c r="BF10" s="1742"/>
      <c r="BG10" s="1742"/>
      <c r="BH10" s="1742"/>
      <c r="BI10" s="1742"/>
      <c r="BJ10" s="1742"/>
      <c r="BK10" s="1742"/>
      <c r="BL10" s="1742"/>
      <c r="BM10" s="1742"/>
      <c r="BN10" s="1742"/>
      <c r="BO10" s="1742"/>
      <c r="BP10" s="1742"/>
      <c r="BQ10" s="1742"/>
      <c r="BR10" s="1742"/>
      <c r="BS10" s="1743"/>
      <c r="BU10" s="46" t="s">
        <v>235</v>
      </c>
      <c r="BV10" s="51">
        <v>40202</v>
      </c>
      <c r="BW10" s="68">
        <f>Q10</f>
        <v>0</v>
      </c>
      <c r="BX10" s="68" t="str">
        <f>T10</f>
        <v/>
      </c>
      <c r="BY10" s="68">
        <f>SUM(BW10:BX10)</f>
        <v>0</v>
      </c>
      <c r="BZ10" s="126">
        <f t="shared" ref="BZ10" si="1">Z10</f>
        <v>0</v>
      </c>
      <c r="CA10" s="73" t="str">
        <f t="shared" ref="CA10:CA40" si="2">IF($K10&gt;$W10,$W10,"")</f>
        <v/>
      </c>
      <c r="CB10" s="395"/>
      <c r="CC10" s="396"/>
      <c r="CD10" s="91"/>
      <c r="CE10" s="46" t="s">
        <v>238</v>
      </c>
      <c r="CF10" s="51">
        <v>240206</v>
      </c>
      <c r="CG10" s="68">
        <f t="shared" ref="CG10:CG40" si="3">AZ10</f>
        <v>0</v>
      </c>
      <c r="CH10" s="126">
        <f t="shared" ref="CH10:CH40" si="4">BC10</f>
        <v>0</v>
      </c>
      <c r="CI10" s="91"/>
      <c r="CJ10" s="378">
        <v>402021</v>
      </c>
      <c r="CK10" s="378">
        <v>402023</v>
      </c>
      <c r="CM10" s="390">
        <v>2402061</v>
      </c>
    </row>
    <row r="11" spans="1:91" ht="13.5" customHeight="1" thickBot="1" x14ac:dyDescent="0.2">
      <c r="A11" s="1206"/>
      <c r="B11" s="1475" t="s">
        <v>236</v>
      </c>
      <c r="C11" s="1476"/>
      <c r="D11" s="1476"/>
      <c r="E11" s="1364" t="s">
        <v>245</v>
      </c>
      <c r="F11" s="1364"/>
      <c r="G11" s="1365"/>
      <c r="H11" s="1368"/>
      <c r="I11" s="1335"/>
      <c r="J11" s="1335"/>
      <c r="K11" s="1335"/>
      <c r="L11" s="1335"/>
      <c r="M11" s="1369"/>
      <c r="N11" s="1303">
        <f>IFERROR(VLOOKUP($CJ11,・!$G$2:$H$430,2,FALSE),"")</f>
        <v>2380</v>
      </c>
      <c r="O11" s="1304"/>
      <c r="P11" s="1305"/>
      <c r="Q11" s="1306"/>
      <c r="R11" s="1306"/>
      <c r="S11" s="1307"/>
      <c r="T11" s="1568"/>
      <c r="U11" s="1340"/>
      <c r="V11" s="1340"/>
      <c r="W11" s="1340"/>
      <c r="X11" s="1340"/>
      <c r="Y11" s="1569"/>
      <c r="Z11" s="1603"/>
      <c r="AA11" s="1604"/>
      <c r="AB11" s="1604"/>
      <c r="AC11" s="1604"/>
      <c r="AD11" s="1604"/>
      <c r="AE11" s="1604"/>
      <c r="AF11" s="1604"/>
      <c r="AG11" s="1604"/>
      <c r="AH11" s="1604"/>
      <c r="AI11" s="1604"/>
      <c r="AJ11" s="1604"/>
      <c r="AK11" s="1604"/>
      <c r="AL11" s="1604"/>
      <c r="AM11" s="1604"/>
      <c r="AN11" s="1604"/>
      <c r="AO11" s="1604"/>
      <c r="AP11" s="1604"/>
      <c r="AQ11" s="1605"/>
      <c r="AR11" s="2009"/>
      <c r="AS11" s="2010"/>
      <c r="AT11" s="2010"/>
      <c r="AU11" s="2010"/>
      <c r="AV11" s="2010"/>
      <c r="AW11" s="2010"/>
      <c r="AX11" s="2010"/>
      <c r="AY11" s="2010"/>
      <c r="AZ11" s="2010"/>
      <c r="BA11" s="2010"/>
      <c r="BB11" s="2011"/>
      <c r="BC11" s="2006"/>
      <c r="BD11" s="2007"/>
      <c r="BE11" s="2007"/>
      <c r="BF11" s="2007"/>
      <c r="BG11" s="2007"/>
      <c r="BH11" s="2007"/>
      <c r="BI11" s="2007"/>
      <c r="BJ11" s="2007"/>
      <c r="BK11" s="2007"/>
      <c r="BL11" s="2007"/>
      <c r="BM11" s="2007"/>
      <c r="BN11" s="2007"/>
      <c r="BO11" s="2007"/>
      <c r="BP11" s="2007"/>
      <c r="BQ11" s="2007"/>
      <c r="BR11" s="2007"/>
      <c r="BS11" s="2008"/>
      <c r="BU11" s="46" t="s">
        <v>236</v>
      </c>
      <c r="BV11" s="51">
        <v>40203</v>
      </c>
      <c r="BW11" s="68">
        <f>Q11</f>
        <v>0</v>
      </c>
      <c r="BX11" s="68">
        <f>T11</f>
        <v>0</v>
      </c>
      <c r="BY11" s="68">
        <f t="shared" ref="BY11:BY40" si="5">SUM(BW11:BX11)</f>
        <v>0</v>
      </c>
      <c r="BZ11" s="126">
        <f t="shared" ref="BZ11:BZ40" si="6">Z11</f>
        <v>0</v>
      </c>
      <c r="CA11" s="73" t="str">
        <f t="shared" si="2"/>
        <v/>
      </c>
      <c r="CB11" s="395"/>
      <c r="CC11" s="396"/>
      <c r="CD11" s="91"/>
      <c r="CE11" s="46"/>
      <c r="CF11" s="51"/>
      <c r="CG11" s="68">
        <f t="shared" si="3"/>
        <v>0</v>
      </c>
      <c r="CH11" s="126">
        <f t="shared" si="4"/>
        <v>0</v>
      </c>
      <c r="CI11" s="91"/>
      <c r="CJ11" s="378">
        <v>402031</v>
      </c>
      <c r="CK11" s="378">
        <v>402033</v>
      </c>
      <c r="CM11" s="378"/>
    </row>
    <row r="12" spans="1:91" ht="13.5" customHeight="1" thickTop="1" thickBot="1" x14ac:dyDescent="0.2">
      <c r="A12" s="1206"/>
      <c r="B12" s="40" t="s">
        <v>1362</v>
      </c>
      <c r="C12" s="1366" t="s">
        <v>11</v>
      </c>
      <c r="D12" s="1367"/>
      <c r="E12" s="1434">
        <f>Q12+T12+W12+AZ12</f>
        <v>0</v>
      </c>
      <c r="F12" s="1539"/>
      <c r="G12" s="1540"/>
      <c r="H12" s="1314">
        <f>SUM(H10)</f>
        <v>3480</v>
      </c>
      <c r="I12" s="1315"/>
      <c r="J12" s="1315"/>
      <c r="K12" s="1231">
        <f>SUM(K10)</f>
        <v>0</v>
      </c>
      <c r="L12" s="1231"/>
      <c r="M12" s="1341"/>
      <c r="N12" s="1314">
        <f>SUM(N9:P11)</f>
        <v>7220</v>
      </c>
      <c r="O12" s="1315"/>
      <c r="P12" s="1315"/>
      <c r="Q12" s="1231">
        <f>SUM(Q9:S11)</f>
        <v>0</v>
      </c>
      <c r="R12" s="1231"/>
      <c r="S12" s="1341"/>
      <c r="T12" s="1963">
        <f>SUM(T9:V11)</f>
        <v>0</v>
      </c>
      <c r="U12" s="1964"/>
      <c r="V12" s="1964"/>
      <c r="W12" s="1965">
        <f>CA12</f>
        <v>0</v>
      </c>
      <c r="X12" s="1966"/>
      <c r="Y12" s="1967"/>
      <c r="Z12" s="2000"/>
      <c r="AA12" s="2001"/>
      <c r="AB12" s="2001"/>
      <c r="AC12" s="2001"/>
      <c r="AD12" s="2001"/>
      <c r="AE12" s="2001"/>
      <c r="AF12" s="2001"/>
      <c r="AG12" s="2001"/>
      <c r="AH12" s="2001"/>
      <c r="AI12" s="2001"/>
      <c r="AJ12" s="2001"/>
      <c r="AK12" s="2001"/>
      <c r="AL12" s="2001"/>
      <c r="AM12" s="2001"/>
      <c r="AN12" s="2001"/>
      <c r="AO12" s="2001"/>
      <c r="AP12" s="2001"/>
      <c r="AQ12" s="2001"/>
      <c r="AR12" s="1862" t="s">
        <v>11</v>
      </c>
      <c r="AS12" s="1863"/>
      <c r="AT12" s="1863"/>
      <c r="AU12" s="1863"/>
      <c r="AV12" s="1864"/>
      <c r="AW12" s="1992">
        <f>SUM(AW9:AY10)</f>
        <v>4180</v>
      </c>
      <c r="AX12" s="1993"/>
      <c r="AY12" s="1993"/>
      <c r="AZ12" s="1378">
        <f>SUM(AZ9:BB10)</f>
        <v>0</v>
      </c>
      <c r="BA12" s="1378"/>
      <c r="BB12" s="1868"/>
      <c r="BC12" s="1968"/>
      <c r="BD12" s="1968"/>
      <c r="BE12" s="1968"/>
      <c r="BF12" s="1968"/>
      <c r="BG12" s="1968"/>
      <c r="BH12" s="1968"/>
      <c r="BI12" s="1968"/>
      <c r="BJ12" s="1968"/>
      <c r="BK12" s="1968"/>
      <c r="BL12" s="1968"/>
      <c r="BM12" s="1968"/>
      <c r="BN12" s="1968"/>
      <c r="BO12" s="1968"/>
      <c r="BP12" s="1968"/>
      <c r="BQ12" s="1968"/>
      <c r="BR12" s="1968"/>
      <c r="BS12" s="1969"/>
      <c r="BU12" s="112">
        <f>SUM(BY12,CA12:CC12,CG12)</f>
        <v>0</v>
      </c>
      <c r="BV12" s="111"/>
      <c r="BW12" s="69">
        <f>SUM(BW9:BW11)</f>
        <v>0</v>
      </c>
      <c r="BX12" s="69">
        <f t="shared" ref="BX12:BY12" si="7">SUM(BX9:BX11)</f>
        <v>0</v>
      </c>
      <c r="BY12" s="69">
        <f t="shared" si="7"/>
        <v>0</v>
      </c>
      <c r="BZ12" s="127"/>
      <c r="CA12" s="74">
        <f>SUM(CA9:CA11)</f>
        <v>0</v>
      </c>
      <c r="CB12" s="395">
        <f t="shared" ref="CB12:CC12" si="8">SUM(CB9:CB11)</f>
        <v>0</v>
      </c>
      <c r="CC12" s="396">
        <f t="shared" si="8"/>
        <v>0</v>
      </c>
      <c r="CD12" s="91"/>
      <c r="CE12" s="63"/>
      <c r="CF12" s="64"/>
      <c r="CG12" s="69">
        <f>SUM(CG9:CG11)</f>
        <v>0</v>
      </c>
      <c r="CH12" s="127"/>
      <c r="CI12" s="91"/>
      <c r="CJ12" s="378"/>
      <c r="CK12" s="378"/>
      <c r="CM12" s="391"/>
    </row>
    <row r="13" spans="1:91" x14ac:dyDescent="0.15">
      <c r="A13" s="1206"/>
      <c r="B13" s="1120" t="s">
        <v>240</v>
      </c>
      <c r="C13" s="1121"/>
      <c r="D13" s="1121"/>
      <c r="E13" s="1071" t="s">
        <v>115</v>
      </c>
      <c r="F13" s="1071"/>
      <c r="G13" s="1072"/>
      <c r="H13" s="1572"/>
      <c r="I13" s="1573"/>
      <c r="J13" s="1573"/>
      <c r="K13" s="1573"/>
      <c r="L13" s="1573"/>
      <c r="M13" s="1574"/>
      <c r="N13" s="1165">
        <f>IFERROR(VLOOKUP($CJ13,・!$G$2:$H$430,2,FALSE),"")</f>
        <v>2140</v>
      </c>
      <c r="O13" s="1166"/>
      <c r="P13" s="1167"/>
      <c r="Q13" s="960"/>
      <c r="R13" s="960"/>
      <c r="S13" s="961"/>
      <c r="T13" s="1572"/>
      <c r="U13" s="1573"/>
      <c r="V13" s="1573"/>
      <c r="W13" s="1573"/>
      <c r="X13" s="1573"/>
      <c r="Y13" s="1581"/>
      <c r="Z13" s="1208"/>
      <c r="AA13" s="1209"/>
      <c r="AB13" s="1209"/>
      <c r="AC13" s="1209"/>
      <c r="AD13" s="1209"/>
      <c r="AE13" s="1209"/>
      <c r="AF13" s="1209"/>
      <c r="AG13" s="1209"/>
      <c r="AH13" s="1209"/>
      <c r="AI13" s="1209"/>
      <c r="AJ13" s="1209"/>
      <c r="AK13" s="1209"/>
      <c r="AL13" s="1209"/>
      <c r="AM13" s="1209"/>
      <c r="AN13" s="1209"/>
      <c r="AO13" s="1209"/>
      <c r="AP13" s="1209"/>
      <c r="AQ13" s="1210"/>
      <c r="AR13" s="1951"/>
      <c r="AS13" s="1952"/>
      <c r="AT13" s="1952"/>
      <c r="AU13" s="1952"/>
      <c r="AV13" s="1952"/>
      <c r="AW13" s="1952"/>
      <c r="AX13" s="1952"/>
      <c r="AY13" s="1952"/>
      <c r="AZ13" s="1952"/>
      <c r="BA13" s="1952"/>
      <c r="BB13" s="1953"/>
      <c r="BC13" s="1891"/>
      <c r="BD13" s="1258"/>
      <c r="BE13" s="1258"/>
      <c r="BF13" s="1258"/>
      <c r="BG13" s="1258"/>
      <c r="BH13" s="1258"/>
      <c r="BI13" s="1258"/>
      <c r="BJ13" s="1258"/>
      <c r="BK13" s="1258"/>
      <c r="BL13" s="1258"/>
      <c r="BM13" s="1258"/>
      <c r="BN13" s="1258"/>
      <c r="BO13" s="1258"/>
      <c r="BP13" s="1258"/>
      <c r="BQ13" s="1258"/>
      <c r="BR13" s="1258"/>
      <c r="BS13" s="1892"/>
      <c r="BU13" s="46" t="s">
        <v>240</v>
      </c>
      <c r="BV13" s="51">
        <v>40211</v>
      </c>
      <c r="BW13" s="68">
        <f>Q13</f>
        <v>0</v>
      </c>
      <c r="BX13" s="68">
        <f>T13</f>
        <v>0</v>
      </c>
      <c r="BY13" s="68">
        <f t="shared" si="5"/>
        <v>0</v>
      </c>
      <c r="BZ13" s="126">
        <f t="shared" si="6"/>
        <v>0</v>
      </c>
      <c r="CA13" s="73" t="str">
        <f t="shared" si="2"/>
        <v/>
      </c>
      <c r="CB13" s="395"/>
      <c r="CC13" s="396"/>
      <c r="CD13" s="91"/>
      <c r="CE13" s="46"/>
      <c r="CF13" s="51"/>
      <c r="CG13" s="68">
        <f t="shared" si="3"/>
        <v>0</v>
      </c>
      <c r="CH13" s="126">
        <f t="shared" si="4"/>
        <v>0</v>
      </c>
      <c r="CI13" s="91"/>
      <c r="CJ13" s="378">
        <v>402111</v>
      </c>
      <c r="CK13" s="378">
        <v>402113</v>
      </c>
      <c r="CM13" s="378"/>
    </row>
    <row r="14" spans="1:91" ht="13.5" customHeight="1" x14ac:dyDescent="0.15">
      <c r="A14" s="1206"/>
      <c r="B14" s="1120" t="s">
        <v>241</v>
      </c>
      <c r="C14" s="1121"/>
      <c r="D14" s="1121"/>
      <c r="E14" s="1071" t="s">
        <v>115</v>
      </c>
      <c r="F14" s="1071"/>
      <c r="G14" s="1072"/>
      <c r="H14" s="1575"/>
      <c r="I14" s="1576"/>
      <c r="J14" s="1576"/>
      <c r="K14" s="1576"/>
      <c r="L14" s="1576"/>
      <c r="M14" s="1577"/>
      <c r="N14" s="1077">
        <f>IFERROR(VLOOKUP($CJ14,・!$G$2:$H$430,2,FALSE),"")</f>
        <v>270</v>
      </c>
      <c r="O14" s="1078"/>
      <c r="P14" s="1079"/>
      <c r="Q14" s="960"/>
      <c r="R14" s="960"/>
      <c r="S14" s="961"/>
      <c r="T14" s="1575"/>
      <c r="U14" s="1576"/>
      <c r="V14" s="1576"/>
      <c r="W14" s="1576"/>
      <c r="X14" s="1576"/>
      <c r="Y14" s="1582"/>
      <c r="Z14" s="967"/>
      <c r="AA14" s="968"/>
      <c r="AB14" s="968"/>
      <c r="AC14" s="968"/>
      <c r="AD14" s="968"/>
      <c r="AE14" s="968"/>
      <c r="AF14" s="968"/>
      <c r="AG14" s="968"/>
      <c r="AH14" s="968"/>
      <c r="AI14" s="968"/>
      <c r="AJ14" s="968"/>
      <c r="AK14" s="968"/>
      <c r="AL14" s="968"/>
      <c r="AM14" s="968"/>
      <c r="AN14" s="968"/>
      <c r="AO14" s="968"/>
      <c r="AP14" s="968"/>
      <c r="AQ14" s="969"/>
      <c r="AR14" s="1954"/>
      <c r="AS14" s="1955"/>
      <c r="AT14" s="1955"/>
      <c r="AU14" s="1955"/>
      <c r="AV14" s="1955"/>
      <c r="AW14" s="1955"/>
      <c r="AX14" s="1955"/>
      <c r="AY14" s="1955"/>
      <c r="AZ14" s="1955"/>
      <c r="BA14" s="1955"/>
      <c r="BB14" s="1956"/>
      <c r="BC14" s="1891"/>
      <c r="BD14" s="1258"/>
      <c r="BE14" s="1258"/>
      <c r="BF14" s="1258"/>
      <c r="BG14" s="1258"/>
      <c r="BH14" s="1258"/>
      <c r="BI14" s="1258"/>
      <c r="BJ14" s="1258"/>
      <c r="BK14" s="1258"/>
      <c r="BL14" s="1258"/>
      <c r="BM14" s="1258"/>
      <c r="BN14" s="1258"/>
      <c r="BO14" s="1258"/>
      <c r="BP14" s="1258"/>
      <c r="BQ14" s="1258"/>
      <c r="BR14" s="1258"/>
      <c r="BS14" s="1892"/>
      <c r="BU14" s="46" t="s">
        <v>241</v>
      </c>
      <c r="BV14" s="51">
        <v>40212</v>
      </c>
      <c r="BW14" s="68">
        <f>Q14</f>
        <v>0</v>
      </c>
      <c r="BX14" s="68">
        <f>T14</f>
        <v>0</v>
      </c>
      <c r="BY14" s="68">
        <f t="shared" si="5"/>
        <v>0</v>
      </c>
      <c r="BZ14" s="126">
        <f t="shared" si="6"/>
        <v>0</v>
      </c>
      <c r="CA14" s="73" t="str">
        <f t="shared" si="2"/>
        <v/>
      </c>
      <c r="CB14" s="395"/>
      <c r="CC14" s="396"/>
      <c r="CD14" s="91"/>
      <c r="CE14" s="46"/>
      <c r="CF14" s="51"/>
      <c r="CG14" s="68">
        <f t="shared" si="3"/>
        <v>0</v>
      </c>
      <c r="CH14" s="126">
        <f t="shared" si="4"/>
        <v>0</v>
      </c>
      <c r="CI14" s="91"/>
      <c r="CJ14" s="378">
        <v>402121</v>
      </c>
      <c r="CK14" s="378">
        <v>402123</v>
      </c>
      <c r="CM14" s="378"/>
    </row>
    <row r="15" spans="1:91" ht="13.5" customHeight="1" x14ac:dyDescent="0.15">
      <c r="A15" s="1206"/>
      <c r="B15" s="1120" t="s">
        <v>242</v>
      </c>
      <c r="C15" s="1121"/>
      <c r="D15" s="1121"/>
      <c r="E15" s="1071" t="s">
        <v>115</v>
      </c>
      <c r="F15" s="1071"/>
      <c r="G15" s="1072"/>
      <c r="H15" s="1575"/>
      <c r="I15" s="1576"/>
      <c r="J15" s="1576"/>
      <c r="K15" s="1576"/>
      <c r="L15" s="1576"/>
      <c r="M15" s="1577"/>
      <c r="N15" s="1077">
        <f>IFERROR(VLOOKUP($CJ15,・!$G$2:$H$430,2,FALSE),"")</f>
        <v>340</v>
      </c>
      <c r="O15" s="1078"/>
      <c r="P15" s="1079"/>
      <c r="Q15" s="960"/>
      <c r="R15" s="960"/>
      <c r="S15" s="961"/>
      <c r="T15" s="1575"/>
      <c r="U15" s="1576"/>
      <c r="V15" s="1576"/>
      <c r="W15" s="1576"/>
      <c r="X15" s="1576"/>
      <c r="Y15" s="1582"/>
      <c r="Z15" s="967"/>
      <c r="AA15" s="968"/>
      <c r="AB15" s="968"/>
      <c r="AC15" s="968"/>
      <c r="AD15" s="968"/>
      <c r="AE15" s="968"/>
      <c r="AF15" s="968"/>
      <c r="AG15" s="968"/>
      <c r="AH15" s="968"/>
      <c r="AI15" s="968"/>
      <c r="AJ15" s="968"/>
      <c r="AK15" s="968"/>
      <c r="AL15" s="968"/>
      <c r="AM15" s="968"/>
      <c r="AN15" s="968"/>
      <c r="AO15" s="968"/>
      <c r="AP15" s="968"/>
      <c r="AQ15" s="969"/>
      <c r="AR15" s="1954"/>
      <c r="AS15" s="1955"/>
      <c r="AT15" s="1955"/>
      <c r="AU15" s="1955"/>
      <c r="AV15" s="1955"/>
      <c r="AW15" s="1955"/>
      <c r="AX15" s="1955"/>
      <c r="AY15" s="1955"/>
      <c r="AZ15" s="1955"/>
      <c r="BA15" s="1955"/>
      <c r="BB15" s="1956"/>
      <c r="BC15" s="1891"/>
      <c r="BD15" s="1258"/>
      <c r="BE15" s="1258"/>
      <c r="BF15" s="1258"/>
      <c r="BG15" s="1258"/>
      <c r="BH15" s="1258"/>
      <c r="BI15" s="1258"/>
      <c r="BJ15" s="1258"/>
      <c r="BK15" s="1258"/>
      <c r="BL15" s="1258"/>
      <c r="BM15" s="1258"/>
      <c r="BN15" s="1258"/>
      <c r="BO15" s="1258"/>
      <c r="BP15" s="1258"/>
      <c r="BQ15" s="1258"/>
      <c r="BR15" s="1258"/>
      <c r="BS15" s="1892"/>
      <c r="BU15" s="46" t="s">
        <v>242</v>
      </c>
      <c r="BV15" s="51">
        <v>40213</v>
      </c>
      <c r="BW15" s="68">
        <f>Q15</f>
        <v>0</v>
      </c>
      <c r="BX15" s="68">
        <f>T15</f>
        <v>0</v>
      </c>
      <c r="BY15" s="68">
        <f t="shared" si="5"/>
        <v>0</v>
      </c>
      <c r="BZ15" s="126">
        <f t="shared" si="6"/>
        <v>0</v>
      </c>
      <c r="CA15" s="73" t="str">
        <f t="shared" si="2"/>
        <v/>
      </c>
      <c r="CB15" s="395"/>
      <c r="CC15" s="396"/>
      <c r="CD15" s="91"/>
      <c r="CE15" s="46"/>
      <c r="CF15" s="51"/>
      <c r="CG15" s="68">
        <f t="shared" si="3"/>
        <v>0</v>
      </c>
      <c r="CH15" s="126">
        <f t="shared" si="4"/>
        <v>0</v>
      </c>
      <c r="CI15" s="91"/>
      <c r="CJ15" s="378">
        <v>402131</v>
      </c>
      <c r="CK15" s="378">
        <v>402133</v>
      </c>
      <c r="CM15" s="378"/>
    </row>
    <row r="16" spans="1:91" ht="13.5" customHeight="1" x14ac:dyDescent="0.15">
      <c r="A16" s="1206"/>
      <c r="B16" s="1019" t="s">
        <v>243</v>
      </c>
      <c r="C16" s="1015"/>
      <c r="D16" s="1015"/>
      <c r="E16" s="1071" t="s">
        <v>115</v>
      </c>
      <c r="F16" s="1071"/>
      <c r="G16" s="1072"/>
      <c r="H16" s="1575"/>
      <c r="I16" s="1576"/>
      <c r="J16" s="1576"/>
      <c r="K16" s="1576"/>
      <c r="L16" s="1576"/>
      <c r="M16" s="1577"/>
      <c r="N16" s="1077">
        <f>IFERROR(VLOOKUP($CJ16,・!$G$2:$H$430,2,FALSE),"")</f>
        <v>240</v>
      </c>
      <c r="O16" s="1078"/>
      <c r="P16" s="1079"/>
      <c r="Q16" s="960"/>
      <c r="R16" s="960"/>
      <c r="S16" s="961"/>
      <c r="T16" s="1575"/>
      <c r="U16" s="1576"/>
      <c r="V16" s="1576"/>
      <c r="W16" s="1576"/>
      <c r="X16" s="1576"/>
      <c r="Y16" s="1582"/>
      <c r="Z16" s="967"/>
      <c r="AA16" s="968"/>
      <c r="AB16" s="968"/>
      <c r="AC16" s="968"/>
      <c r="AD16" s="968"/>
      <c r="AE16" s="968"/>
      <c r="AF16" s="968"/>
      <c r="AG16" s="968"/>
      <c r="AH16" s="968"/>
      <c r="AI16" s="968"/>
      <c r="AJ16" s="968"/>
      <c r="AK16" s="968"/>
      <c r="AL16" s="968"/>
      <c r="AM16" s="968"/>
      <c r="AN16" s="968"/>
      <c r="AO16" s="968"/>
      <c r="AP16" s="968"/>
      <c r="AQ16" s="969"/>
      <c r="AR16" s="1954"/>
      <c r="AS16" s="1955"/>
      <c r="AT16" s="1955"/>
      <c r="AU16" s="1955"/>
      <c r="AV16" s="1955"/>
      <c r="AW16" s="1955"/>
      <c r="AX16" s="1955"/>
      <c r="AY16" s="1955"/>
      <c r="AZ16" s="1955"/>
      <c r="BA16" s="1955"/>
      <c r="BB16" s="1956"/>
      <c r="BC16" s="1891"/>
      <c r="BD16" s="1258"/>
      <c r="BE16" s="1258"/>
      <c r="BF16" s="1258"/>
      <c r="BG16" s="1258"/>
      <c r="BH16" s="1258"/>
      <c r="BI16" s="1258"/>
      <c r="BJ16" s="1258"/>
      <c r="BK16" s="1258"/>
      <c r="BL16" s="1258"/>
      <c r="BM16" s="1258"/>
      <c r="BN16" s="1258"/>
      <c r="BO16" s="1258"/>
      <c r="BP16" s="1258"/>
      <c r="BQ16" s="1258"/>
      <c r="BR16" s="1258"/>
      <c r="BS16" s="1892"/>
      <c r="BU16" s="46" t="s">
        <v>243</v>
      </c>
      <c r="BV16" s="51">
        <v>40228</v>
      </c>
      <c r="BW16" s="68">
        <f>Q16</f>
        <v>0</v>
      </c>
      <c r="BX16" s="68">
        <f>T16</f>
        <v>0</v>
      </c>
      <c r="BY16" s="68">
        <f t="shared" si="5"/>
        <v>0</v>
      </c>
      <c r="BZ16" s="126">
        <f t="shared" si="6"/>
        <v>0</v>
      </c>
      <c r="CA16" s="73" t="str">
        <f t="shared" si="2"/>
        <v/>
      </c>
      <c r="CB16" s="395"/>
      <c r="CC16" s="396"/>
      <c r="CD16" s="91"/>
      <c r="CE16" s="46"/>
      <c r="CF16" s="51"/>
      <c r="CG16" s="76">
        <f t="shared" si="3"/>
        <v>0</v>
      </c>
      <c r="CH16" s="126">
        <f t="shared" si="4"/>
        <v>0</v>
      </c>
      <c r="CI16" s="91"/>
      <c r="CJ16" s="378">
        <v>402281</v>
      </c>
      <c r="CK16" s="378">
        <v>402283</v>
      </c>
      <c r="CM16" s="378"/>
    </row>
    <row r="17" spans="1:91" ht="13.5" customHeight="1" thickBot="1" x14ac:dyDescent="0.2">
      <c r="A17" s="1206"/>
      <c r="B17" s="1475" t="s">
        <v>244</v>
      </c>
      <c r="C17" s="1476"/>
      <c r="D17" s="1476"/>
      <c r="E17" s="1364" t="s">
        <v>115</v>
      </c>
      <c r="F17" s="1364"/>
      <c r="G17" s="1365"/>
      <c r="H17" s="1578"/>
      <c r="I17" s="1579"/>
      <c r="J17" s="1579"/>
      <c r="K17" s="1579"/>
      <c r="L17" s="1579"/>
      <c r="M17" s="1580"/>
      <c r="N17" s="1303">
        <f>IFERROR(VLOOKUP($CJ17,・!$G$2:$H$430,2,FALSE),"")</f>
        <v>50</v>
      </c>
      <c r="O17" s="1304"/>
      <c r="P17" s="1305"/>
      <c r="Q17" s="1306"/>
      <c r="R17" s="1306"/>
      <c r="S17" s="1307"/>
      <c r="T17" s="1578"/>
      <c r="U17" s="1579"/>
      <c r="V17" s="1579"/>
      <c r="W17" s="1579"/>
      <c r="X17" s="1579"/>
      <c r="Y17" s="1583"/>
      <c r="Z17" s="1603"/>
      <c r="AA17" s="1604"/>
      <c r="AB17" s="1604"/>
      <c r="AC17" s="1604"/>
      <c r="AD17" s="1604"/>
      <c r="AE17" s="1604"/>
      <c r="AF17" s="1604"/>
      <c r="AG17" s="1604"/>
      <c r="AH17" s="1604"/>
      <c r="AI17" s="1604"/>
      <c r="AJ17" s="1604"/>
      <c r="AK17" s="1604"/>
      <c r="AL17" s="1604"/>
      <c r="AM17" s="1604"/>
      <c r="AN17" s="1604"/>
      <c r="AO17" s="1604"/>
      <c r="AP17" s="1604"/>
      <c r="AQ17" s="1605"/>
      <c r="AR17" s="1957"/>
      <c r="AS17" s="1958"/>
      <c r="AT17" s="1958"/>
      <c r="AU17" s="1958"/>
      <c r="AV17" s="1958"/>
      <c r="AW17" s="1958"/>
      <c r="AX17" s="1958"/>
      <c r="AY17" s="1958"/>
      <c r="AZ17" s="1958"/>
      <c r="BA17" s="1958"/>
      <c r="BB17" s="1959"/>
      <c r="BC17" s="1896"/>
      <c r="BD17" s="1230"/>
      <c r="BE17" s="1230"/>
      <c r="BF17" s="1230"/>
      <c r="BG17" s="1230"/>
      <c r="BH17" s="1230"/>
      <c r="BI17" s="1230"/>
      <c r="BJ17" s="1230"/>
      <c r="BK17" s="1230"/>
      <c r="BL17" s="1230"/>
      <c r="BM17" s="1230"/>
      <c r="BN17" s="1230"/>
      <c r="BO17" s="1230"/>
      <c r="BP17" s="1230"/>
      <c r="BQ17" s="1230"/>
      <c r="BR17" s="1230"/>
      <c r="BS17" s="1897"/>
      <c r="BU17" s="46" t="s">
        <v>244</v>
      </c>
      <c r="BV17" s="51">
        <v>40216</v>
      </c>
      <c r="BW17" s="68">
        <f>Q17</f>
        <v>0</v>
      </c>
      <c r="BX17" s="68">
        <f>T17</f>
        <v>0</v>
      </c>
      <c r="BY17" s="68">
        <f t="shared" si="5"/>
        <v>0</v>
      </c>
      <c r="BZ17" s="126">
        <f t="shared" si="6"/>
        <v>0</v>
      </c>
      <c r="CA17" s="73" t="str">
        <f t="shared" si="2"/>
        <v/>
      </c>
      <c r="CB17" s="395"/>
      <c r="CC17" s="396"/>
      <c r="CD17" s="91"/>
      <c r="CE17" s="46"/>
      <c r="CF17" s="51"/>
      <c r="CG17" s="76">
        <f t="shared" si="3"/>
        <v>0</v>
      </c>
      <c r="CH17" s="126">
        <f t="shared" si="4"/>
        <v>0</v>
      </c>
      <c r="CI17" s="91"/>
      <c r="CJ17" s="378">
        <v>402161</v>
      </c>
      <c r="CK17" s="378">
        <v>402163</v>
      </c>
      <c r="CM17" s="378"/>
    </row>
    <row r="18" spans="1:91" ht="13.5" customHeight="1" thickTop="1" thickBot="1" x14ac:dyDescent="0.2">
      <c r="A18" s="1207"/>
      <c r="B18" s="40" t="s">
        <v>1363</v>
      </c>
      <c r="C18" s="1366" t="s">
        <v>11</v>
      </c>
      <c r="D18" s="1367"/>
      <c r="E18" s="1434">
        <f>Q18</f>
        <v>0</v>
      </c>
      <c r="F18" s="1539"/>
      <c r="G18" s="1540"/>
      <c r="H18" s="1560"/>
      <c r="I18" s="1561"/>
      <c r="J18" s="1561"/>
      <c r="K18" s="1561"/>
      <c r="L18" s="1561"/>
      <c r="M18" s="1591"/>
      <c r="N18" s="1314">
        <f>SUM(N13:P17)</f>
        <v>3040</v>
      </c>
      <c r="O18" s="1315"/>
      <c r="P18" s="1315"/>
      <c r="Q18" s="1232">
        <f>SUM(Q13:S17)</f>
        <v>0</v>
      </c>
      <c r="R18" s="1502"/>
      <c r="S18" s="1503"/>
      <c r="T18" s="1560"/>
      <c r="U18" s="1561"/>
      <c r="V18" s="1561"/>
      <c r="W18" s="1561"/>
      <c r="X18" s="1561"/>
      <c r="Y18" s="1562"/>
      <c r="Z18" s="2000"/>
      <c r="AA18" s="2001"/>
      <c r="AB18" s="2001"/>
      <c r="AC18" s="2001"/>
      <c r="AD18" s="2001"/>
      <c r="AE18" s="2001"/>
      <c r="AF18" s="2001"/>
      <c r="AG18" s="2001"/>
      <c r="AH18" s="2001"/>
      <c r="AI18" s="2001"/>
      <c r="AJ18" s="2001"/>
      <c r="AK18" s="2001"/>
      <c r="AL18" s="2001"/>
      <c r="AM18" s="2001"/>
      <c r="AN18" s="2001"/>
      <c r="AO18" s="2001"/>
      <c r="AP18" s="2001"/>
      <c r="AQ18" s="2001"/>
      <c r="AR18" s="1984"/>
      <c r="AS18" s="1985"/>
      <c r="AT18" s="1985"/>
      <c r="AU18" s="1985"/>
      <c r="AV18" s="1985"/>
      <c r="AW18" s="1985"/>
      <c r="AX18" s="1985"/>
      <c r="AY18" s="1985"/>
      <c r="AZ18" s="1985"/>
      <c r="BA18" s="1985"/>
      <c r="BB18" s="1986"/>
      <c r="BC18" s="1968"/>
      <c r="BD18" s="1968"/>
      <c r="BE18" s="1968"/>
      <c r="BF18" s="1968"/>
      <c r="BG18" s="1968"/>
      <c r="BH18" s="1968"/>
      <c r="BI18" s="1968"/>
      <c r="BJ18" s="1968"/>
      <c r="BK18" s="1968"/>
      <c r="BL18" s="1968"/>
      <c r="BM18" s="1968"/>
      <c r="BN18" s="1968"/>
      <c r="BO18" s="1968"/>
      <c r="BP18" s="1968"/>
      <c r="BQ18" s="1968"/>
      <c r="BR18" s="1968"/>
      <c r="BS18" s="1969"/>
      <c r="BU18" s="112">
        <f>SUM(BY18,CA18:CC18,CG18)</f>
        <v>0</v>
      </c>
      <c r="BV18" s="111"/>
      <c r="BW18" s="69">
        <f>SUM(BW13:BW17)</f>
        <v>0</v>
      </c>
      <c r="BX18" s="69">
        <f>SUM(BX13:BX17)</f>
        <v>0</v>
      </c>
      <c r="BY18" s="69">
        <f>SUM(BY13:BY17)</f>
        <v>0</v>
      </c>
      <c r="BZ18" s="127"/>
      <c r="CA18" s="74">
        <f>SUM(CA13:CA17)</f>
        <v>0</v>
      </c>
      <c r="CB18" s="395">
        <f>SUM(CB13:CB17)</f>
        <v>0</v>
      </c>
      <c r="CC18" s="396">
        <f>SUM(CC13:CC17)</f>
        <v>0</v>
      </c>
      <c r="CD18" s="91"/>
      <c r="CE18" s="63"/>
      <c r="CF18" s="64"/>
      <c r="CG18" s="69">
        <f>SUM(CG13:CG17)</f>
        <v>0</v>
      </c>
      <c r="CH18" s="127"/>
      <c r="CI18" s="91"/>
      <c r="CJ18" s="378"/>
      <c r="CK18" s="378"/>
      <c r="CM18" s="391"/>
    </row>
    <row r="19" spans="1:91" x14ac:dyDescent="0.15">
      <c r="A19" s="1205" t="s">
        <v>251</v>
      </c>
      <c r="B19" s="1370" t="s">
        <v>247</v>
      </c>
      <c r="C19" s="1371"/>
      <c r="D19" s="1371"/>
      <c r="E19" s="1153" t="s">
        <v>115</v>
      </c>
      <c r="F19" s="1153"/>
      <c r="G19" s="1154"/>
      <c r="H19" s="1572"/>
      <c r="I19" s="1573"/>
      <c r="J19" s="1573"/>
      <c r="K19" s="1573"/>
      <c r="L19" s="1573"/>
      <c r="M19" s="1574"/>
      <c r="N19" s="1165">
        <f>IFERROR(VLOOKUP($CJ19,・!$G$2:$H$430,2,FALSE),"")</f>
        <v>300</v>
      </c>
      <c r="O19" s="1166"/>
      <c r="P19" s="1167"/>
      <c r="Q19" s="1160"/>
      <c r="R19" s="1160"/>
      <c r="S19" s="1161"/>
      <c r="T19" s="2018"/>
      <c r="U19" s="2019"/>
      <c r="V19" s="2019"/>
      <c r="W19" s="2019"/>
      <c r="X19" s="2019"/>
      <c r="Y19" s="2020"/>
      <c r="Z19" s="1208"/>
      <c r="AA19" s="1209"/>
      <c r="AB19" s="1209"/>
      <c r="AC19" s="1209"/>
      <c r="AD19" s="1209"/>
      <c r="AE19" s="1209"/>
      <c r="AF19" s="1209"/>
      <c r="AG19" s="1209"/>
      <c r="AH19" s="1209"/>
      <c r="AI19" s="1209"/>
      <c r="AJ19" s="1209"/>
      <c r="AK19" s="1209"/>
      <c r="AL19" s="1209"/>
      <c r="AM19" s="1209"/>
      <c r="AN19" s="1209"/>
      <c r="AO19" s="1209"/>
      <c r="AP19" s="1209"/>
      <c r="AQ19" s="1210"/>
      <c r="AR19" s="1951"/>
      <c r="AS19" s="1952"/>
      <c r="AT19" s="1952"/>
      <c r="AU19" s="1952"/>
      <c r="AV19" s="1952"/>
      <c r="AW19" s="1952"/>
      <c r="AX19" s="1952"/>
      <c r="AY19" s="1952"/>
      <c r="AZ19" s="1952"/>
      <c r="BA19" s="1952"/>
      <c r="BB19" s="1953"/>
      <c r="BC19" s="1888"/>
      <c r="BD19" s="1889"/>
      <c r="BE19" s="1889"/>
      <c r="BF19" s="1889"/>
      <c r="BG19" s="1889"/>
      <c r="BH19" s="1889"/>
      <c r="BI19" s="1889"/>
      <c r="BJ19" s="1889"/>
      <c r="BK19" s="1889"/>
      <c r="BL19" s="1889"/>
      <c r="BM19" s="1889"/>
      <c r="BN19" s="1889"/>
      <c r="BO19" s="1889"/>
      <c r="BP19" s="1889"/>
      <c r="BQ19" s="1889"/>
      <c r="BR19" s="1889"/>
      <c r="BS19" s="1890"/>
      <c r="BU19" s="46" t="s">
        <v>247</v>
      </c>
      <c r="BV19" s="51">
        <v>40217</v>
      </c>
      <c r="BW19" s="68">
        <f>Q19</f>
        <v>0</v>
      </c>
      <c r="BX19" s="68">
        <f>T19</f>
        <v>0</v>
      </c>
      <c r="BY19" s="68">
        <f t="shared" si="5"/>
        <v>0</v>
      </c>
      <c r="BZ19" s="126">
        <f t="shared" si="6"/>
        <v>0</v>
      </c>
      <c r="CA19" s="73" t="str">
        <f t="shared" si="2"/>
        <v/>
      </c>
      <c r="CB19" s="395"/>
      <c r="CC19" s="396"/>
      <c r="CD19" s="91"/>
      <c r="CE19" s="46"/>
      <c r="CF19" s="51"/>
      <c r="CG19" s="76">
        <f t="shared" si="3"/>
        <v>0</v>
      </c>
      <c r="CH19" s="126">
        <f t="shared" si="4"/>
        <v>0</v>
      </c>
      <c r="CI19" s="91"/>
      <c r="CJ19" s="378">
        <v>402171</v>
      </c>
      <c r="CK19" s="378">
        <v>402173</v>
      </c>
      <c r="CM19" s="378"/>
    </row>
    <row r="20" spans="1:91" ht="13.5" customHeight="1" x14ac:dyDescent="0.15">
      <c r="A20" s="1206"/>
      <c r="B20" s="1120" t="s">
        <v>248</v>
      </c>
      <c r="C20" s="1121"/>
      <c r="D20" s="1121"/>
      <c r="E20" s="1071" t="s">
        <v>115</v>
      </c>
      <c r="F20" s="1071"/>
      <c r="G20" s="1072"/>
      <c r="H20" s="1575"/>
      <c r="I20" s="1576"/>
      <c r="J20" s="1576"/>
      <c r="K20" s="1576"/>
      <c r="L20" s="1576"/>
      <c r="M20" s="1577"/>
      <c r="N20" s="1077">
        <f>IFERROR(VLOOKUP($CJ20,・!$G$2:$H$430,2,FALSE),"")</f>
        <v>730</v>
      </c>
      <c r="O20" s="1078"/>
      <c r="P20" s="1079"/>
      <c r="Q20" s="960"/>
      <c r="R20" s="960"/>
      <c r="S20" s="961"/>
      <c r="T20" s="2021"/>
      <c r="U20" s="2022"/>
      <c r="V20" s="2022"/>
      <c r="W20" s="2022"/>
      <c r="X20" s="2022"/>
      <c r="Y20" s="2023"/>
      <c r="Z20" s="967"/>
      <c r="AA20" s="968"/>
      <c r="AB20" s="968"/>
      <c r="AC20" s="968"/>
      <c r="AD20" s="968"/>
      <c r="AE20" s="968"/>
      <c r="AF20" s="968"/>
      <c r="AG20" s="968"/>
      <c r="AH20" s="968"/>
      <c r="AI20" s="968"/>
      <c r="AJ20" s="968"/>
      <c r="AK20" s="968"/>
      <c r="AL20" s="968"/>
      <c r="AM20" s="968"/>
      <c r="AN20" s="968"/>
      <c r="AO20" s="968"/>
      <c r="AP20" s="968"/>
      <c r="AQ20" s="969"/>
      <c r="AR20" s="1954"/>
      <c r="AS20" s="1955"/>
      <c r="AT20" s="1955"/>
      <c r="AU20" s="1955"/>
      <c r="AV20" s="1955"/>
      <c r="AW20" s="1955"/>
      <c r="AX20" s="1955"/>
      <c r="AY20" s="1955"/>
      <c r="AZ20" s="1955"/>
      <c r="BA20" s="1955"/>
      <c r="BB20" s="1956"/>
      <c r="BC20" s="1891"/>
      <c r="BD20" s="1258"/>
      <c r="BE20" s="1258"/>
      <c r="BF20" s="1258"/>
      <c r="BG20" s="1258"/>
      <c r="BH20" s="1258"/>
      <c r="BI20" s="1258"/>
      <c r="BJ20" s="1258"/>
      <c r="BK20" s="1258"/>
      <c r="BL20" s="1258"/>
      <c r="BM20" s="1258"/>
      <c r="BN20" s="1258"/>
      <c r="BO20" s="1258"/>
      <c r="BP20" s="1258"/>
      <c r="BQ20" s="1258"/>
      <c r="BR20" s="1258"/>
      <c r="BS20" s="1892"/>
      <c r="BU20" s="46" t="s">
        <v>248</v>
      </c>
      <c r="BV20" s="51">
        <v>40219</v>
      </c>
      <c r="BW20" s="68">
        <f>Q20</f>
        <v>0</v>
      </c>
      <c r="BX20" s="68">
        <f>T20</f>
        <v>0</v>
      </c>
      <c r="BY20" s="68">
        <f t="shared" si="5"/>
        <v>0</v>
      </c>
      <c r="BZ20" s="126">
        <f t="shared" si="6"/>
        <v>0</v>
      </c>
      <c r="CA20" s="73" t="str">
        <f t="shared" si="2"/>
        <v/>
      </c>
      <c r="CB20" s="395"/>
      <c r="CC20" s="396"/>
      <c r="CD20" s="91"/>
      <c r="CE20" s="46"/>
      <c r="CF20" s="51"/>
      <c r="CG20" s="76">
        <f t="shared" si="3"/>
        <v>0</v>
      </c>
      <c r="CH20" s="126">
        <f t="shared" si="4"/>
        <v>0</v>
      </c>
      <c r="CI20" s="91"/>
      <c r="CJ20" s="378">
        <v>402191</v>
      </c>
      <c r="CK20" s="378">
        <v>402193</v>
      </c>
      <c r="CM20" s="378"/>
    </row>
    <row r="21" spans="1:91" ht="13.5" customHeight="1" x14ac:dyDescent="0.15">
      <c r="A21" s="1206"/>
      <c r="B21" s="1120" t="s">
        <v>249</v>
      </c>
      <c r="C21" s="1121"/>
      <c r="D21" s="1121"/>
      <c r="E21" s="1071" t="s">
        <v>115</v>
      </c>
      <c r="F21" s="1071"/>
      <c r="G21" s="1072"/>
      <c r="H21" s="1575"/>
      <c r="I21" s="1576"/>
      <c r="J21" s="1576"/>
      <c r="K21" s="1576"/>
      <c r="L21" s="1576"/>
      <c r="M21" s="1577"/>
      <c r="N21" s="1077">
        <f>IFERROR(VLOOKUP($CJ21,・!$G$2:$H$430,2,FALSE),"")</f>
        <v>1800</v>
      </c>
      <c r="O21" s="1078"/>
      <c r="P21" s="1079"/>
      <c r="Q21" s="960"/>
      <c r="R21" s="960"/>
      <c r="S21" s="961"/>
      <c r="T21" s="2021"/>
      <c r="U21" s="2022"/>
      <c r="V21" s="2022"/>
      <c r="W21" s="2022"/>
      <c r="X21" s="2022"/>
      <c r="Y21" s="2023"/>
      <c r="Z21" s="967"/>
      <c r="AA21" s="968"/>
      <c r="AB21" s="968"/>
      <c r="AC21" s="968"/>
      <c r="AD21" s="968"/>
      <c r="AE21" s="968"/>
      <c r="AF21" s="968"/>
      <c r="AG21" s="968"/>
      <c r="AH21" s="968"/>
      <c r="AI21" s="968"/>
      <c r="AJ21" s="968"/>
      <c r="AK21" s="968"/>
      <c r="AL21" s="968"/>
      <c r="AM21" s="968"/>
      <c r="AN21" s="968"/>
      <c r="AO21" s="968"/>
      <c r="AP21" s="968"/>
      <c r="AQ21" s="969"/>
      <c r="AR21" s="1954"/>
      <c r="AS21" s="1955"/>
      <c r="AT21" s="1955"/>
      <c r="AU21" s="1955"/>
      <c r="AV21" s="1955"/>
      <c r="AW21" s="1955"/>
      <c r="AX21" s="1955"/>
      <c r="AY21" s="1955"/>
      <c r="AZ21" s="1955"/>
      <c r="BA21" s="1955"/>
      <c r="BB21" s="1956"/>
      <c r="BC21" s="1891"/>
      <c r="BD21" s="1258"/>
      <c r="BE21" s="1258"/>
      <c r="BF21" s="1258"/>
      <c r="BG21" s="1258"/>
      <c r="BH21" s="1258"/>
      <c r="BI21" s="1258"/>
      <c r="BJ21" s="1258"/>
      <c r="BK21" s="1258"/>
      <c r="BL21" s="1258"/>
      <c r="BM21" s="1258"/>
      <c r="BN21" s="1258"/>
      <c r="BO21" s="1258"/>
      <c r="BP21" s="1258"/>
      <c r="BQ21" s="1258"/>
      <c r="BR21" s="1258"/>
      <c r="BS21" s="1892"/>
      <c r="BU21" s="46" t="s">
        <v>249</v>
      </c>
      <c r="BV21" s="51">
        <v>40220</v>
      </c>
      <c r="BW21" s="68">
        <f>Q21</f>
        <v>0</v>
      </c>
      <c r="BX21" s="68">
        <f>T21</f>
        <v>0</v>
      </c>
      <c r="BY21" s="68">
        <f t="shared" si="5"/>
        <v>0</v>
      </c>
      <c r="BZ21" s="126">
        <f t="shared" si="6"/>
        <v>0</v>
      </c>
      <c r="CA21" s="73" t="str">
        <f t="shared" si="2"/>
        <v/>
      </c>
      <c r="CB21" s="395"/>
      <c r="CC21" s="396"/>
      <c r="CD21" s="91"/>
      <c r="CE21" s="46"/>
      <c r="CF21" s="51"/>
      <c r="CG21" s="76">
        <f t="shared" si="3"/>
        <v>0</v>
      </c>
      <c r="CH21" s="126">
        <f t="shared" si="4"/>
        <v>0</v>
      </c>
      <c r="CI21" s="91"/>
      <c r="CJ21" s="378">
        <v>402201</v>
      </c>
      <c r="CK21" s="378">
        <v>402203</v>
      </c>
      <c r="CM21" s="378"/>
    </row>
    <row r="22" spans="1:91" ht="13.5" customHeight="1" thickBot="1" x14ac:dyDescent="0.2">
      <c r="A22" s="1206"/>
      <c r="B22" s="1495" t="s">
        <v>250</v>
      </c>
      <c r="C22" s="1496"/>
      <c r="D22" s="1496"/>
      <c r="E22" s="1364" t="s">
        <v>115</v>
      </c>
      <c r="F22" s="1364"/>
      <c r="G22" s="1365"/>
      <c r="H22" s="1578"/>
      <c r="I22" s="1579"/>
      <c r="J22" s="1579"/>
      <c r="K22" s="1579"/>
      <c r="L22" s="1579"/>
      <c r="M22" s="1580"/>
      <c r="N22" s="1303">
        <f>IFERROR(VLOOKUP($CJ22,・!$G$2:$H$430,2,FALSE),"")</f>
        <v>950</v>
      </c>
      <c r="O22" s="1304"/>
      <c r="P22" s="1305"/>
      <c r="Q22" s="1306"/>
      <c r="R22" s="1306"/>
      <c r="S22" s="1307"/>
      <c r="T22" s="2024"/>
      <c r="U22" s="2025"/>
      <c r="V22" s="2025"/>
      <c r="W22" s="2025"/>
      <c r="X22" s="2025"/>
      <c r="Y22" s="2026"/>
      <c r="Z22" s="1603"/>
      <c r="AA22" s="1604"/>
      <c r="AB22" s="1604"/>
      <c r="AC22" s="1604"/>
      <c r="AD22" s="1604"/>
      <c r="AE22" s="1604"/>
      <c r="AF22" s="1604"/>
      <c r="AG22" s="1604"/>
      <c r="AH22" s="1604"/>
      <c r="AI22" s="1604"/>
      <c r="AJ22" s="1604"/>
      <c r="AK22" s="1604"/>
      <c r="AL22" s="1604"/>
      <c r="AM22" s="1604"/>
      <c r="AN22" s="1604"/>
      <c r="AO22" s="1604"/>
      <c r="AP22" s="1604"/>
      <c r="AQ22" s="1605"/>
      <c r="AR22" s="1957"/>
      <c r="AS22" s="1958"/>
      <c r="AT22" s="1958"/>
      <c r="AU22" s="1958"/>
      <c r="AV22" s="1958"/>
      <c r="AW22" s="1958"/>
      <c r="AX22" s="1958"/>
      <c r="AY22" s="1958"/>
      <c r="AZ22" s="1958"/>
      <c r="BA22" s="1958"/>
      <c r="BB22" s="1959"/>
      <c r="BC22" s="1896"/>
      <c r="BD22" s="1230"/>
      <c r="BE22" s="1230"/>
      <c r="BF22" s="1230"/>
      <c r="BG22" s="1230"/>
      <c r="BH22" s="1230"/>
      <c r="BI22" s="1230"/>
      <c r="BJ22" s="1230"/>
      <c r="BK22" s="1230"/>
      <c r="BL22" s="1230"/>
      <c r="BM22" s="1230"/>
      <c r="BN22" s="1230"/>
      <c r="BO22" s="1230"/>
      <c r="BP22" s="1230"/>
      <c r="BQ22" s="1230"/>
      <c r="BR22" s="1230"/>
      <c r="BS22" s="1897"/>
      <c r="BU22" s="46" t="s">
        <v>250</v>
      </c>
      <c r="BV22" s="51">
        <v>40221</v>
      </c>
      <c r="BW22" s="68">
        <f>Q22</f>
        <v>0</v>
      </c>
      <c r="BX22" s="68">
        <f>T22</f>
        <v>0</v>
      </c>
      <c r="BY22" s="68">
        <f t="shared" si="5"/>
        <v>0</v>
      </c>
      <c r="BZ22" s="126">
        <f t="shared" si="6"/>
        <v>0</v>
      </c>
      <c r="CA22" s="73" t="str">
        <f t="shared" si="2"/>
        <v/>
      </c>
      <c r="CB22" s="395"/>
      <c r="CC22" s="396"/>
      <c r="CD22" s="91"/>
      <c r="CE22" s="46"/>
      <c r="CF22" s="51"/>
      <c r="CG22" s="76">
        <f t="shared" si="3"/>
        <v>0</v>
      </c>
      <c r="CH22" s="126">
        <f t="shared" si="4"/>
        <v>0</v>
      </c>
      <c r="CI22" s="91"/>
      <c r="CJ22" s="378">
        <v>402211</v>
      </c>
      <c r="CK22" s="378">
        <v>402213</v>
      </c>
      <c r="CM22" s="378"/>
    </row>
    <row r="23" spans="1:91" ht="13.5" customHeight="1" thickTop="1" thickBot="1" x14ac:dyDescent="0.2">
      <c r="A23" s="1207"/>
      <c r="B23" s="40" t="s">
        <v>1346</v>
      </c>
      <c r="C23" s="1366" t="s">
        <v>11</v>
      </c>
      <c r="D23" s="1367"/>
      <c r="E23" s="1434">
        <f>Q23</f>
        <v>0</v>
      </c>
      <c r="F23" s="1539"/>
      <c r="G23" s="1540"/>
      <c r="H23" s="1518"/>
      <c r="I23" s="1519"/>
      <c r="J23" s="1519"/>
      <c r="K23" s="1519"/>
      <c r="L23" s="1519"/>
      <c r="M23" s="1520"/>
      <c r="N23" s="1314">
        <f>SUM(N19:P22)</f>
        <v>3780</v>
      </c>
      <c r="O23" s="1315"/>
      <c r="P23" s="1315"/>
      <c r="Q23" s="1231">
        <f>SUM(Q19:S22)</f>
        <v>0</v>
      </c>
      <c r="R23" s="1231"/>
      <c r="S23" s="1341"/>
      <c r="T23" s="1518"/>
      <c r="U23" s="1519"/>
      <c r="V23" s="1519"/>
      <c r="W23" s="1519"/>
      <c r="X23" s="1519"/>
      <c r="Y23" s="1521"/>
      <c r="Z23" s="2000"/>
      <c r="AA23" s="2001"/>
      <c r="AB23" s="2001"/>
      <c r="AC23" s="2001"/>
      <c r="AD23" s="2001"/>
      <c r="AE23" s="2001"/>
      <c r="AF23" s="2001"/>
      <c r="AG23" s="2001"/>
      <c r="AH23" s="2001"/>
      <c r="AI23" s="2001"/>
      <c r="AJ23" s="2001"/>
      <c r="AK23" s="2001"/>
      <c r="AL23" s="2001"/>
      <c r="AM23" s="2001"/>
      <c r="AN23" s="2001"/>
      <c r="AO23" s="2001"/>
      <c r="AP23" s="2001"/>
      <c r="AQ23" s="2001"/>
      <c r="AR23" s="1914"/>
      <c r="AS23" s="1915"/>
      <c r="AT23" s="1915"/>
      <c r="AU23" s="1915"/>
      <c r="AV23" s="1915"/>
      <c r="AW23" s="1915"/>
      <c r="AX23" s="1915"/>
      <c r="AY23" s="1915"/>
      <c r="AZ23" s="1915"/>
      <c r="BA23" s="1915"/>
      <c r="BB23" s="1916"/>
      <c r="BC23" s="1968"/>
      <c r="BD23" s="1968"/>
      <c r="BE23" s="1968"/>
      <c r="BF23" s="1968"/>
      <c r="BG23" s="1968"/>
      <c r="BH23" s="1968"/>
      <c r="BI23" s="1968"/>
      <c r="BJ23" s="1968"/>
      <c r="BK23" s="1968"/>
      <c r="BL23" s="1968"/>
      <c r="BM23" s="1968"/>
      <c r="BN23" s="1968"/>
      <c r="BO23" s="1968"/>
      <c r="BP23" s="1968"/>
      <c r="BQ23" s="1968"/>
      <c r="BR23" s="1968"/>
      <c r="BS23" s="1969"/>
      <c r="BU23" s="112">
        <f>SUM(BY23,CA23:CC23,CG23)</f>
        <v>0</v>
      </c>
      <c r="BV23" s="111"/>
      <c r="BW23" s="69">
        <f>SUM(BW19:BW22)</f>
        <v>0</v>
      </c>
      <c r="BX23" s="69">
        <f t="shared" ref="BX23:BY23" si="9">SUM(BX19:BX22)</f>
        <v>0</v>
      </c>
      <c r="BY23" s="69">
        <f t="shared" si="9"/>
        <v>0</v>
      </c>
      <c r="BZ23" s="127"/>
      <c r="CA23" s="74">
        <f>SUM(CA19:CA22)</f>
        <v>0</v>
      </c>
      <c r="CB23" s="395">
        <f t="shared" ref="CB23:CC23" si="10">SUM(CB19:CB22)</f>
        <v>0</v>
      </c>
      <c r="CC23" s="396">
        <f t="shared" si="10"/>
        <v>0</v>
      </c>
      <c r="CD23" s="91"/>
      <c r="CE23" s="63"/>
      <c r="CF23" s="64"/>
      <c r="CG23" s="69">
        <f>SUM(CG19:CG22)</f>
        <v>0</v>
      </c>
      <c r="CH23" s="127"/>
      <c r="CI23" s="91"/>
      <c r="CJ23" s="378"/>
      <c r="CK23" s="378"/>
      <c r="CM23" s="391"/>
    </row>
    <row r="24" spans="1:91" x14ac:dyDescent="0.15">
      <c r="A24" s="43" t="s">
        <v>1361</v>
      </c>
      <c r="B24" s="1147" t="s">
        <v>252</v>
      </c>
      <c r="C24" s="1148"/>
      <c r="D24" s="1148"/>
      <c r="E24" s="1090" t="s">
        <v>264</v>
      </c>
      <c r="F24" s="1090"/>
      <c r="G24" s="1091"/>
      <c r="H24" s="2014">
        <f t="shared" ref="H24:H29" si="11">N24+W24</f>
        <v>2460</v>
      </c>
      <c r="I24" s="2015"/>
      <c r="J24" s="2015"/>
      <c r="K24" s="1484"/>
      <c r="L24" s="1484"/>
      <c r="M24" s="1485"/>
      <c r="N24" s="1165">
        <f>IFERROR(VLOOKUP($CJ24,・!$G$2:$H$430,2,FALSE),"")</f>
        <v>1960</v>
      </c>
      <c r="O24" s="1166"/>
      <c r="P24" s="1167"/>
      <c r="Q24" s="1083"/>
      <c r="R24" s="1083"/>
      <c r="S24" s="1084"/>
      <c r="T24" s="964" t="str">
        <f>IF(K24="","",IF(K24&lt;=W24,K24,K24-W24))</f>
        <v/>
      </c>
      <c r="U24" s="1216"/>
      <c r="V24" s="1216"/>
      <c r="W24" s="1679">
        <f>IFERROR(VLOOKUP($CK24,・!$G$2:$H$430,2,FALSE),"")</f>
        <v>500</v>
      </c>
      <c r="X24" s="1680"/>
      <c r="Y24" s="1680"/>
      <c r="Z24" s="1208"/>
      <c r="AA24" s="1209"/>
      <c r="AB24" s="1209"/>
      <c r="AC24" s="1209"/>
      <c r="AD24" s="1209"/>
      <c r="AE24" s="1209"/>
      <c r="AF24" s="1209"/>
      <c r="AG24" s="1209"/>
      <c r="AH24" s="1209"/>
      <c r="AI24" s="1209"/>
      <c r="AJ24" s="1209"/>
      <c r="AK24" s="1209"/>
      <c r="AL24" s="1209"/>
      <c r="AM24" s="1209"/>
      <c r="AN24" s="1209"/>
      <c r="AO24" s="1209"/>
      <c r="AP24" s="1209"/>
      <c r="AQ24" s="1210"/>
      <c r="AR24" s="1088" t="s">
        <v>252</v>
      </c>
      <c r="AS24" s="1089"/>
      <c r="AT24" s="1089"/>
      <c r="AU24" s="1125" t="s">
        <v>265</v>
      </c>
      <c r="AV24" s="1996"/>
      <c r="AW24" s="1190">
        <f>IFERROR(VLOOKUP($CM24,・!$G$2:$H$430,2,FALSE),"")</f>
        <v>1900</v>
      </c>
      <c r="AX24" s="1191"/>
      <c r="AY24" s="1192"/>
      <c r="AZ24" s="1987"/>
      <c r="BA24" s="1987"/>
      <c r="BB24" s="1988"/>
      <c r="BC24" s="1222"/>
      <c r="BD24" s="1223"/>
      <c r="BE24" s="1223"/>
      <c r="BF24" s="1223"/>
      <c r="BG24" s="1223"/>
      <c r="BH24" s="1223"/>
      <c r="BI24" s="1223"/>
      <c r="BJ24" s="1223"/>
      <c r="BK24" s="1223"/>
      <c r="BL24" s="1223"/>
      <c r="BM24" s="1223"/>
      <c r="BN24" s="1223"/>
      <c r="BO24" s="1223"/>
      <c r="BP24" s="1223"/>
      <c r="BQ24" s="1223"/>
      <c r="BR24" s="1223"/>
      <c r="BS24" s="1224"/>
      <c r="BU24" s="46" t="s">
        <v>252</v>
      </c>
      <c r="BV24" s="51">
        <v>50101</v>
      </c>
      <c r="BW24" s="68">
        <f t="shared" ref="BW24:BW33" si="12">Q24</f>
        <v>0</v>
      </c>
      <c r="BX24" s="68" t="str">
        <f t="shared" ref="BX24:BX33" si="13">T24</f>
        <v/>
      </c>
      <c r="BY24" s="68">
        <f t="shared" si="5"/>
        <v>0</v>
      </c>
      <c r="BZ24" s="126">
        <f t="shared" si="6"/>
        <v>0</v>
      </c>
      <c r="CA24" s="73" t="str">
        <f t="shared" si="2"/>
        <v/>
      </c>
      <c r="CB24" s="395"/>
      <c r="CC24" s="396"/>
      <c r="CD24" s="91"/>
      <c r="CE24" s="46" t="s">
        <v>252</v>
      </c>
      <c r="CF24" s="51">
        <v>50104</v>
      </c>
      <c r="CG24" s="76">
        <f t="shared" si="3"/>
        <v>0</v>
      </c>
      <c r="CH24" s="126">
        <f t="shared" si="4"/>
        <v>0</v>
      </c>
      <c r="CI24" s="91"/>
      <c r="CJ24" s="378">
        <v>501011</v>
      </c>
      <c r="CK24" s="378">
        <v>501013</v>
      </c>
      <c r="CM24" s="390">
        <v>501041</v>
      </c>
    </row>
    <row r="25" spans="1:91" ht="13.5" customHeight="1" x14ac:dyDescent="0.15">
      <c r="A25" s="1206" t="s">
        <v>267</v>
      </c>
      <c r="B25" s="1120" t="s">
        <v>253</v>
      </c>
      <c r="C25" s="1121"/>
      <c r="D25" s="1121"/>
      <c r="E25" s="1071" t="s">
        <v>264</v>
      </c>
      <c r="F25" s="1071"/>
      <c r="G25" s="1072"/>
      <c r="H25" s="1211">
        <f t="shared" si="11"/>
        <v>2540</v>
      </c>
      <c r="I25" s="1212"/>
      <c r="J25" s="1212"/>
      <c r="K25" s="1217"/>
      <c r="L25" s="1217"/>
      <c r="M25" s="1218"/>
      <c r="N25" s="1077">
        <f>IFERROR(VLOOKUP($CJ25,・!$G$2:$H$430,2,FALSE),"")</f>
        <v>2220</v>
      </c>
      <c r="O25" s="1078"/>
      <c r="P25" s="1079"/>
      <c r="Q25" s="960"/>
      <c r="R25" s="960"/>
      <c r="S25" s="961"/>
      <c r="T25" s="964" t="str">
        <f t="shared" ref="T25:T29" si="14">IF(K25="","",IF(K25&lt;=W25,K25,K25-W25))</f>
        <v/>
      </c>
      <c r="U25" s="1216"/>
      <c r="V25" s="1216"/>
      <c r="W25" s="1570">
        <f>IFERROR(VLOOKUP($CK25,・!$G$2:$H$430,2,FALSE),"")</f>
        <v>320</v>
      </c>
      <c r="X25" s="1571"/>
      <c r="Y25" s="1571"/>
      <c r="Z25" s="967"/>
      <c r="AA25" s="968"/>
      <c r="AB25" s="968"/>
      <c r="AC25" s="968"/>
      <c r="AD25" s="968"/>
      <c r="AE25" s="968"/>
      <c r="AF25" s="968"/>
      <c r="AG25" s="968"/>
      <c r="AH25" s="968"/>
      <c r="AI25" s="968"/>
      <c r="AJ25" s="968"/>
      <c r="AK25" s="968"/>
      <c r="AL25" s="968"/>
      <c r="AM25" s="968"/>
      <c r="AN25" s="968"/>
      <c r="AO25" s="968"/>
      <c r="AP25" s="968"/>
      <c r="AQ25" s="969"/>
      <c r="AR25" s="1019" t="s">
        <v>252</v>
      </c>
      <c r="AS25" s="1015"/>
      <c r="AT25" s="1015"/>
      <c r="AU25" s="955" t="s">
        <v>266</v>
      </c>
      <c r="AV25" s="1293"/>
      <c r="AW25" s="1114">
        <f>IFERROR(VLOOKUP($CM25,・!$G$2:$H$430,2,FALSE),"")</f>
        <v>3200</v>
      </c>
      <c r="AX25" s="1115"/>
      <c r="AY25" s="1116"/>
      <c r="AZ25" s="1646"/>
      <c r="BA25" s="1646"/>
      <c r="BB25" s="1843"/>
      <c r="BC25" s="1741"/>
      <c r="BD25" s="1742"/>
      <c r="BE25" s="1742"/>
      <c r="BF25" s="1742"/>
      <c r="BG25" s="1742"/>
      <c r="BH25" s="1742"/>
      <c r="BI25" s="1742"/>
      <c r="BJ25" s="1742"/>
      <c r="BK25" s="1742"/>
      <c r="BL25" s="1742"/>
      <c r="BM25" s="1742"/>
      <c r="BN25" s="1742"/>
      <c r="BO25" s="1742"/>
      <c r="BP25" s="1742"/>
      <c r="BQ25" s="1742"/>
      <c r="BR25" s="1742"/>
      <c r="BS25" s="1743"/>
      <c r="BU25" s="46" t="s">
        <v>253</v>
      </c>
      <c r="BV25" s="51">
        <v>50102</v>
      </c>
      <c r="BW25" s="68">
        <f t="shared" si="12"/>
        <v>0</v>
      </c>
      <c r="BX25" s="68" t="str">
        <f t="shared" si="13"/>
        <v/>
      </c>
      <c r="BY25" s="68">
        <f t="shared" si="5"/>
        <v>0</v>
      </c>
      <c r="BZ25" s="126">
        <f t="shared" si="6"/>
        <v>0</v>
      </c>
      <c r="CA25" s="73" t="str">
        <f t="shared" si="2"/>
        <v/>
      </c>
      <c r="CB25" s="395"/>
      <c r="CC25" s="396"/>
      <c r="CD25" s="91"/>
      <c r="CE25" s="46" t="s">
        <v>252</v>
      </c>
      <c r="CF25" s="51">
        <v>250105</v>
      </c>
      <c r="CG25" s="76">
        <f t="shared" si="3"/>
        <v>0</v>
      </c>
      <c r="CH25" s="126">
        <f t="shared" si="4"/>
        <v>0</v>
      </c>
      <c r="CI25" s="91"/>
      <c r="CJ25" s="378">
        <v>501021</v>
      </c>
      <c r="CK25" s="378">
        <v>501023</v>
      </c>
      <c r="CM25" s="390">
        <v>2501051</v>
      </c>
    </row>
    <row r="26" spans="1:91" ht="13.5" customHeight="1" x14ac:dyDescent="0.15">
      <c r="A26" s="2016"/>
      <c r="B26" s="1120" t="s">
        <v>254</v>
      </c>
      <c r="C26" s="1121"/>
      <c r="D26" s="1121"/>
      <c r="E26" s="1071" t="s">
        <v>264</v>
      </c>
      <c r="F26" s="1071"/>
      <c r="G26" s="1072"/>
      <c r="H26" s="1211">
        <f t="shared" si="11"/>
        <v>1370</v>
      </c>
      <c r="I26" s="1212"/>
      <c r="J26" s="1212"/>
      <c r="K26" s="1217"/>
      <c r="L26" s="1217"/>
      <c r="M26" s="1218"/>
      <c r="N26" s="1077">
        <f>IFERROR(VLOOKUP($CJ26,・!$G$2:$H$430,2,FALSE),"")</f>
        <v>1300</v>
      </c>
      <c r="O26" s="1078"/>
      <c r="P26" s="1079"/>
      <c r="Q26" s="960"/>
      <c r="R26" s="960"/>
      <c r="S26" s="961"/>
      <c r="T26" s="964" t="str">
        <f t="shared" si="14"/>
        <v/>
      </c>
      <c r="U26" s="1216"/>
      <c r="V26" s="1216"/>
      <c r="W26" s="1570">
        <f>IFERROR(VLOOKUP($CK26,・!$G$2:$H$430,2,FALSE),"")</f>
        <v>70</v>
      </c>
      <c r="X26" s="1571"/>
      <c r="Y26" s="1571"/>
      <c r="Z26" s="967"/>
      <c r="AA26" s="968"/>
      <c r="AB26" s="968"/>
      <c r="AC26" s="968"/>
      <c r="AD26" s="968"/>
      <c r="AE26" s="968"/>
      <c r="AF26" s="968"/>
      <c r="AG26" s="968"/>
      <c r="AH26" s="968"/>
      <c r="AI26" s="968"/>
      <c r="AJ26" s="968"/>
      <c r="AK26" s="968"/>
      <c r="AL26" s="968"/>
      <c r="AM26" s="968"/>
      <c r="AN26" s="968"/>
      <c r="AO26" s="968"/>
      <c r="AP26" s="968"/>
      <c r="AQ26" s="969"/>
      <c r="AR26" s="1019" t="s">
        <v>256</v>
      </c>
      <c r="AS26" s="1015"/>
      <c r="AT26" s="1015"/>
      <c r="AU26" s="955" t="s">
        <v>266</v>
      </c>
      <c r="AV26" s="1293"/>
      <c r="AW26" s="1114">
        <f>IFERROR(VLOOKUP($CM26,・!$G$2:$H$430,2,FALSE),"")</f>
        <v>2030</v>
      </c>
      <c r="AX26" s="1115"/>
      <c r="AY26" s="1116"/>
      <c r="AZ26" s="1646"/>
      <c r="BA26" s="1646"/>
      <c r="BB26" s="1843"/>
      <c r="BC26" s="1741"/>
      <c r="BD26" s="1742"/>
      <c r="BE26" s="1742"/>
      <c r="BF26" s="1742"/>
      <c r="BG26" s="1742"/>
      <c r="BH26" s="1742"/>
      <c r="BI26" s="1742"/>
      <c r="BJ26" s="1742"/>
      <c r="BK26" s="1742"/>
      <c r="BL26" s="1742"/>
      <c r="BM26" s="1742"/>
      <c r="BN26" s="1742"/>
      <c r="BO26" s="1742"/>
      <c r="BP26" s="1742"/>
      <c r="BQ26" s="1742"/>
      <c r="BR26" s="1742"/>
      <c r="BS26" s="1743"/>
      <c r="BU26" s="46" t="s">
        <v>254</v>
      </c>
      <c r="BV26" s="51">
        <v>50103</v>
      </c>
      <c r="BW26" s="68">
        <f t="shared" si="12"/>
        <v>0</v>
      </c>
      <c r="BX26" s="68" t="str">
        <f t="shared" si="13"/>
        <v/>
      </c>
      <c r="BY26" s="68">
        <f t="shared" si="5"/>
        <v>0</v>
      </c>
      <c r="BZ26" s="126">
        <f t="shared" si="6"/>
        <v>0</v>
      </c>
      <c r="CA26" s="73" t="str">
        <f t="shared" si="2"/>
        <v/>
      </c>
      <c r="CB26" s="395"/>
      <c r="CC26" s="396"/>
      <c r="CD26" s="91"/>
      <c r="CE26" s="46" t="s">
        <v>256</v>
      </c>
      <c r="CF26" s="51">
        <v>250107</v>
      </c>
      <c r="CG26" s="76">
        <f t="shared" si="3"/>
        <v>0</v>
      </c>
      <c r="CH26" s="126">
        <f t="shared" si="4"/>
        <v>0</v>
      </c>
      <c r="CI26" s="91"/>
      <c r="CJ26" s="378">
        <v>501031</v>
      </c>
      <c r="CK26" s="378">
        <v>501033</v>
      </c>
      <c r="CM26" s="390">
        <v>2501071</v>
      </c>
    </row>
    <row r="27" spans="1:91" ht="13.5" customHeight="1" x14ac:dyDescent="0.15">
      <c r="A27" s="2016"/>
      <c r="B27" s="1120" t="s">
        <v>255</v>
      </c>
      <c r="C27" s="1121"/>
      <c r="D27" s="1121"/>
      <c r="E27" s="1071" t="s">
        <v>264</v>
      </c>
      <c r="F27" s="1071"/>
      <c r="G27" s="1072"/>
      <c r="H27" s="1211">
        <f t="shared" si="11"/>
        <v>2420</v>
      </c>
      <c r="I27" s="1212"/>
      <c r="J27" s="1212"/>
      <c r="K27" s="1217"/>
      <c r="L27" s="1217"/>
      <c r="M27" s="1218"/>
      <c r="N27" s="1077">
        <f>IFERROR(VLOOKUP($CJ27,・!$G$2:$H$430,2,FALSE),"")</f>
        <v>2220</v>
      </c>
      <c r="O27" s="1078"/>
      <c r="P27" s="1079"/>
      <c r="Q27" s="960"/>
      <c r="R27" s="960"/>
      <c r="S27" s="961"/>
      <c r="T27" s="964" t="str">
        <f t="shared" si="14"/>
        <v/>
      </c>
      <c r="U27" s="1216"/>
      <c r="V27" s="1216"/>
      <c r="W27" s="1570">
        <f>IFERROR(VLOOKUP($CK27,・!$G$2:$H$430,2,FALSE),"")</f>
        <v>200</v>
      </c>
      <c r="X27" s="1571"/>
      <c r="Y27" s="1571"/>
      <c r="Z27" s="967"/>
      <c r="AA27" s="968"/>
      <c r="AB27" s="968"/>
      <c r="AC27" s="968"/>
      <c r="AD27" s="968"/>
      <c r="AE27" s="968"/>
      <c r="AF27" s="968"/>
      <c r="AG27" s="968"/>
      <c r="AH27" s="968"/>
      <c r="AI27" s="968"/>
      <c r="AJ27" s="968"/>
      <c r="AK27" s="968"/>
      <c r="AL27" s="968"/>
      <c r="AM27" s="968"/>
      <c r="AN27" s="968"/>
      <c r="AO27" s="968"/>
      <c r="AP27" s="968"/>
      <c r="AQ27" s="969"/>
      <c r="AR27" s="1019" t="s">
        <v>257</v>
      </c>
      <c r="AS27" s="1015"/>
      <c r="AT27" s="1015"/>
      <c r="AU27" s="955" t="s">
        <v>266</v>
      </c>
      <c r="AV27" s="1293"/>
      <c r="AW27" s="1114">
        <f>IFERROR(VLOOKUP($CM27,・!$G$2:$H$430,2,FALSE),"")</f>
        <v>320</v>
      </c>
      <c r="AX27" s="1115"/>
      <c r="AY27" s="1116"/>
      <c r="AZ27" s="1646"/>
      <c r="BA27" s="1646"/>
      <c r="BB27" s="1843"/>
      <c r="BC27" s="1741"/>
      <c r="BD27" s="1742"/>
      <c r="BE27" s="1742"/>
      <c r="BF27" s="1742"/>
      <c r="BG27" s="1742"/>
      <c r="BH27" s="1742"/>
      <c r="BI27" s="1742"/>
      <c r="BJ27" s="1742"/>
      <c r="BK27" s="1742"/>
      <c r="BL27" s="1742"/>
      <c r="BM27" s="1742"/>
      <c r="BN27" s="1742"/>
      <c r="BO27" s="1742"/>
      <c r="BP27" s="1742"/>
      <c r="BQ27" s="1742"/>
      <c r="BR27" s="1742"/>
      <c r="BS27" s="1743"/>
      <c r="BU27" s="46" t="s">
        <v>255</v>
      </c>
      <c r="BV27" s="51">
        <v>50106</v>
      </c>
      <c r="BW27" s="68">
        <f t="shared" si="12"/>
        <v>0</v>
      </c>
      <c r="BX27" s="68" t="str">
        <f t="shared" si="13"/>
        <v/>
      </c>
      <c r="BY27" s="68">
        <f t="shared" si="5"/>
        <v>0</v>
      </c>
      <c r="BZ27" s="126">
        <f t="shared" si="6"/>
        <v>0</v>
      </c>
      <c r="CA27" s="73" t="str">
        <f t="shared" si="2"/>
        <v/>
      </c>
      <c r="CB27" s="395"/>
      <c r="CC27" s="396"/>
      <c r="CD27" s="91"/>
      <c r="CE27" s="46" t="s">
        <v>257</v>
      </c>
      <c r="CF27" s="51">
        <v>250106</v>
      </c>
      <c r="CG27" s="76">
        <f t="shared" si="3"/>
        <v>0</v>
      </c>
      <c r="CH27" s="126">
        <f t="shared" si="4"/>
        <v>0</v>
      </c>
      <c r="CI27" s="91"/>
      <c r="CJ27" s="378">
        <v>501061</v>
      </c>
      <c r="CK27" s="378">
        <v>501063</v>
      </c>
      <c r="CM27" s="390">
        <v>2501061</v>
      </c>
    </row>
    <row r="28" spans="1:91" ht="13.5" customHeight="1" x14ac:dyDescent="0.15">
      <c r="A28" s="2016"/>
      <c r="B28" s="1019" t="s">
        <v>257</v>
      </c>
      <c r="C28" s="1015"/>
      <c r="D28" s="1015"/>
      <c r="E28" s="1071" t="s">
        <v>245</v>
      </c>
      <c r="F28" s="1071"/>
      <c r="G28" s="1072"/>
      <c r="H28" s="1211">
        <f t="shared" si="11"/>
        <v>1850</v>
      </c>
      <c r="I28" s="1212"/>
      <c r="J28" s="1212"/>
      <c r="K28" s="1217"/>
      <c r="L28" s="1217"/>
      <c r="M28" s="1218"/>
      <c r="N28" s="1077">
        <f>IFERROR(VLOOKUP($CJ28,・!$G$2:$H$430,2,FALSE),"")</f>
        <v>1600</v>
      </c>
      <c r="O28" s="1078"/>
      <c r="P28" s="1079"/>
      <c r="Q28" s="960"/>
      <c r="R28" s="960"/>
      <c r="S28" s="961"/>
      <c r="T28" s="964" t="str">
        <f t="shared" si="14"/>
        <v/>
      </c>
      <c r="U28" s="1216"/>
      <c r="V28" s="1216"/>
      <c r="W28" s="1570">
        <f>IFERROR(VLOOKUP($CK28,・!$G$2:$H$430,2,FALSE),"")</f>
        <v>250</v>
      </c>
      <c r="X28" s="1571"/>
      <c r="Y28" s="1571"/>
      <c r="Z28" s="967"/>
      <c r="AA28" s="968"/>
      <c r="AB28" s="968"/>
      <c r="AC28" s="968"/>
      <c r="AD28" s="968"/>
      <c r="AE28" s="968"/>
      <c r="AF28" s="968"/>
      <c r="AG28" s="968"/>
      <c r="AH28" s="968"/>
      <c r="AI28" s="968"/>
      <c r="AJ28" s="968"/>
      <c r="AK28" s="968"/>
      <c r="AL28" s="968"/>
      <c r="AM28" s="968"/>
      <c r="AN28" s="968"/>
      <c r="AO28" s="968"/>
      <c r="AP28" s="968"/>
      <c r="AQ28" s="969"/>
      <c r="AR28" s="1019" t="s">
        <v>260</v>
      </c>
      <c r="AS28" s="1015"/>
      <c r="AT28" s="1015"/>
      <c r="AU28" s="955" t="s">
        <v>266</v>
      </c>
      <c r="AV28" s="1293"/>
      <c r="AW28" s="1114">
        <f>IFERROR(VLOOKUP($CM28,・!$G$2:$H$430,2,FALSE),"")</f>
        <v>3850</v>
      </c>
      <c r="AX28" s="1115"/>
      <c r="AY28" s="1116"/>
      <c r="AZ28" s="1646"/>
      <c r="BA28" s="1646"/>
      <c r="BB28" s="1843"/>
      <c r="BC28" s="1741"/>
      <c r="BD28" s="1742"/>
      <c r="BE28" s="1742"/>
      <c r="BF28" s="1742"/>
      <c r="BG28" s="1742"/>
      <c r="BH28" s="1742"/>
      <c r="BI28" s="1742"/>
      <c r="BJ28" s="1742"/>
      <c r="BK28" s="1742"/>
      <c r="BL28" s="1742"/>
      <c r="BM28" s="1742"/>
      <c r="BN28" s="1742"/>
      <c r="BO28" s="1742"/>
      <c r="BP28" s="1742"/>
      <c r="BQ28" s="1742"/>
      <c r="BR28" s="1742"/>
      <c r="BS28" s="1743"/>
      <c r="BU28" s="46" t="s">
        <v>257</v>
      </c>
      <c r="BV28" s="51">
        <v>50108</v>
      </c>
      <c r="BW28" s="68">
        <f t="shared" si="12"/>
        <v>0</v>
      </c>
      <c r="BX28" s="68" t="str">
        <f t="shared" si="13"/>
        <v/>
      </c>
      <c r="BY28" s="68">
        <f t="shared" si="5"/>
        <v>0</v>
      </c>
      <c r="BZ28" s="126">
        <f t="shared" si="6"/>
        <v>0</v>
      </c>
      <c r="CA28" s="73" t="str">
        <f t="shared" si="2"/>
        <v/>
      </c>
      <c r="CB28" s="395"/>
      <c r="CC28" s="396"/>
      <c r="CD28" s="91"/>
      <c r="CE28" s="46" t="s">
        <v>260</v>
      </c>
      <c r="CF28" s="51">
        <v>250115</v>
      </c>
      <c r="CG28" s="76">
        <f t="shared" si="3"/>
        <v>0</v>
      </c>
      <c r="CH28" s="126">
        <f t="shared" si="4"/>
        <v>0</v>
      </c>
      <c r="CI28" s="91"/>
      <c r="CJ28" s="378">
        <v>501081</v>
      </c>
      <c r="CK28" s="378">
        <v>501083</v>
      </c>
      <c r="CM28" s="390">
        <v>2501151</v>
      </c>
    </row>
    <row r="29" spans="1:91" x14ac:dyDescent="0.15">
      <c r="A29" s="2016"/>
      <c r="B29" s="1019" t="s">
        <v>258</v>
      </c>
      <c r="C29" s="1015"/>
      <c r="D29" s="1015"/>
      <c r="E29" s="1071" t="s">
        <v>115</v>
      </c>
      <c r="F29" s="1071"/>
      <c r="G29" s="1072"/>
      <c r="H29" s="1211">
        <f t="shared" si="11"/>
        <v>2480</v>
      </c>
      <c r="I29" s="1212"/>
      <c r="J29" s="1212"/>
      <c r="K29" s="1217"/>
      <c r="L29" s="1217"/>
      <c r="M29" s="1218"/>
      <c r="N29" s="1077">
        <f>IFERROR(VLOOKUP($CJ29,・!$G$2:$H$430,2,FALSE),"")</f>
        <v>2470</v>
      </c>
      <c r="O29" s="1078"/>
      <c r="P29" s="1079"/>
      <c r="Q29" s="960"/>
      <c r="R29" s="960"/>
      <c r="S29" s="961"/>
      <c r="T29" s="964" t="str">
        <f t="shared" si="14"/>
        <v/>
      </c>
      <c r="U29" s="1216"/>
      <c r="V29" s="1216"/>
      <c r="W29" s="1570">
        <f>IFERROR(VLOOKUP($CK29,・!$G$2:$H$430,2,FALSE),"")</f>
        <v>10</v>
      </c>
      <c r="X29" s="1571"/>
      <c r="Y29" s="1571"/>
      <c r="Z29" s="967"/>
      <c r="AA29" s="968"/>
      <c r="AB29" s="968"/>
      <c r="AC29" s="968"/>
      <c r="AD29" s="968"/>
      <c r="AE29" s="968"/>
      <c r="AF29" s="968"/>
      <c r="AG29" s="968"/>
      <c r="AH29" s="968"/>
      <c r="AI29" s="968"/>
      <c r="AJ29" s="968"/>
      <c r="AK29" s="968"/>
      <c r="AL29" s="968"/>
      <c r="AM29" s="968"/>
      <c r="AN29" s="968"/>
      <c r="AO29" s="968"/>
      <c r="AP29" s="968"/>
      <c r="AQ29" s="969"/>
      <c r="AR29" s="1019" t="s">
        <v>260</v>
      </c>
      <c r="AS29" s="1015"/>
      <c r="AT29" s="1015"/>
      <c r="AU29" s="1994" t="s">
        <v>265</v>
      </c>
      <c r="AV29" s="1995"/>
      <c r="AW29" s="1114">
        <f>IFERROR(VLOOKUP($CM29,・!$G$2:$H$430,2,FALSE),"")</f>
        <v>1200</v>
      </c>
      <c r="AX29" s="1115"/>
      <c r="AY29" s="1116"/>
      <c r="AZ29" s="1646"/>
      <c r="BA29" s="1646"/>
      <c r="BB29" s="1843"/>
      <c r="BC29" s="1741"/>
      <c r="BD29" s="1742"/>
      <c r="BE29" s="1742"/>
      <c r="BF29" s="1742"/>
      <c r="BG29" s="1742"/>
      <c r="BH29" s="1742"/>
      <c r="BI29" s="1742"/>
      <c r="BJ29" s="1742"/>
      <c r="BK29" s="1742"/>
      <c r="BL29" s="1742"/>
      <c r="BM29" s="1742"/>
      <c r="BN29" s="1742"/>
      <c r="BO29" s="1742"/>
      <c r="BP29" s="1742"/>
      <c r="BQ29" s="1742"/>
      <c r="BR29" s="1742"/>
      <c r="BS29" s="1743"/>
      <c r="BU29" s="46" t="s">
        <v>258</v>
      </c>
      <c r="BV29" s="51">
        <v>50109</v>
      </c>
      <c r="BW29" s="68">
        <f t="shared" si="12"/>
        <v>0</v>
      </c>
      <c r="BX29" s="68" t="str">
        <f t="shared" si="13"/>
        <v/>
      </c>
      <c r="BY29" s="68">
        <f t="shared" si="5"/>
        <v>0</v>
      </c>
      <c r="BZ29" s="126">
        <f t="shared" si="6"/>
        <v>0</v>
      </c>
      <c r="CA29" s="73" t="str">
        <f t="shared" si="2"/>
        <v/>
      </c>
      <c r="CB29" s="395"/>
      <c r="CC29" s="396"/>
      <c r="CD29" s="91"/>
      <c r="CE29" s="46" t="s">
        <v>260</v>
      </c>
      <c r="CF29" s="51">
        <v>50116</v>
      </c>
      <c r="CG29" s="76">
        <f t="shared" si="3"/>
        <v>0</v>
      </c>
      <c r="CH29" s="126">
        <f t="shared" si="4"/>
        <v>0</v>
      </c>
      <c r="CI29" s="91"/>
      <c r="CJ29" s="378">
        <v>501091</v>
      </c>
      <c r="CK29" s="378">
        <v>501093</v>
      </c>
      <c r="CM29" s="392">
        <v>501161</v>
      </c>
    </row>
    <row r="30" spans="1:91" ht="13.5" customHeight="1" x14ac:dyDescent="0.15">
      <c r="A30" s="2016"/>
      <c r="B30" s="1120" t="s">
        <v>259</v>
      </c>
      <c r="C30" s="1121"/>
      <c r="D30" s="1121"/>
      <c r="E30" s="1071" t="s">
        <v>115</v>
      </c>
      <c r="F30" s="1071"/>
      <c r="G30" s="1072"/>
      <c r="H30" s="1481"/>
      <c r="I30" s="1971"/>
      <c r="J30" s="1971"/>
      <c r="K30" s="1971"/>
      <c r="L30" s="1971"/>
      <c r="M30" s="2027"/>
      <c r="N30" s="1077">
        <f>IFERROR(VLOOKUP($CJ30,・!$G$2:$H$430,2,FALSE),"")</f>
        <v>1420</v>
      </c>
      <c r="O30" s="1078"/>
      <c r="P30" s="1079"/>
      <c r="Q30" s="960"/>
      <c r="R30" s="960"/>
      <c r="S30" s="961"/>
      <c r="T30" s="1970"/>
      <c r="U30" s="1971"/>
      <c r="V30" s="1971"/>
      <c r="W30" s="1971"/>
      <c r="X30" s="1971"/>
      <c r="Y30" s="1972"/>
      <c r="Z30" s="967"/>
      <c r="AA30" s="968"/>
      <c r="AB30" s="968"/>
      <c r="AC30" s="968"/>
      <c r="AD30" s="968"/>
      <c r="AE30" s="968"/>
      <c r="AF30" s="968"/>
      <c r="AG30" s="968"/>
      <c r="AH30" s="968"/>
      <c r="AI30" s="968"/>
      <c r="AJ30" s="968"/>
      <c r="AK30" s="968"/>
      <c r="AL30" s="968"/>
      <c r="AM30" s="968"/>
      <c r="AN30" s="968"/>
      <c r="AO30" s="968"/>
      <c r="AP30" s="968"/>
      <c r="AQ30" s="969"/>
      <c r="AR30" s="1693"/>
      <c r="AS30" s="1694"/>
      <c r="AT30" s="1694"/>
      <c r="AU30" s="1694"/>
      <c r="AV30" s="1694"/>
      <c r="AW30" s="1694"/>
      <c r="AX30" s="1694"/>
      <c r="AY30" s="1694"/>
      <c r="AZ30" s="1694"/>
      <c r="BA30" s="1694"/>
      <c r="BB30" s="1898"/>
      <c r="BC30" s="1891"/>
      <c r="BD30" s="1258"/>
      <c r="BE30" s="1258"/>
      <c r="BF30" s="1258"/>
      <c r="BG30" s="1258"/>
      <c r="BH30" s="1258"/>
      <c r="BI30" s="1258"/>
      <c r="BJ30" s="1258"/>
      <c r="BK30" s="1258"/>
      <c r="BL30" s="1258"/>
      <c r="BM30" s="1258"/>
      <c r="BN30" s="1258"/>
      <c r="BO30" s="1258"/>
      <c r="BP30" s="1258"/>
      <c r="BQ30" s="1258"/>
      <c r="BR30" s="1258"/>
      <c r="BS30" s="1892"/>
      <c r="BU30" s="46" t="s">
        <v>259</v>
      </c>
      <c r="BV30" s="51">
        <v>50112</v>
      </c>
      <c r="BW30" s="68">
        <f t="shared" si="12"/>
        <v>0</v>
      </c>
      <c r="BX30" s="68">
        <f t="shared" si="13"/>
        <v>0</v>
      </c>
      <c r="BY30" s="68">
        <f t="shared" si="5"/>
        <v>0</v>
      </c>
      <c r="BZ30" s="126">
        <f t="shared" si="6"/>
        <v>0</v>
      </c>
      <c r="CA30" s="73" t="str">
        <f t="shared" si="2"/>
        <v/>
      </c>
      <c r="CB30" s="395"/>
      <c r="CC30" s="396"/>
      <c r="CD30" s="91"/>
      <c r="CE30" s="46"/>
      <c r="CF30" s="51"/>
      <c r="CG30" s="76">
        <f t="shared" si="3"/>
        <v>0</v>
      </c>
      <c r="CH30" s="126">
        <f t="shared" si="4"/>
        <v>0</v>
      </c>
      <c r="CI30" s="91"/>
      <c r="CJ30" s="378">
        <v>501121</v>
      </c>
      <c r="CK30" s="378">
        <v>501123</v>
      </c>
      <c r="CM30" s="378"/>
    </row>
    <row r="31" spans="1:91" x14ac:dyDescent="0.15">
      <c r="A31" s="2016"/>
      <c r="B31" s="1120" t="s">
        <v>260</v>
      </c>
      <c r="C31" s="1121"/>
      <c r="D31" s="1121"/>
      <c r="E31" s="1071" t="s">
        <v>264</v>
      </c>
      <c r="F31" s="1071"/>
      <c r="G31" s="1072"/>
      <c r="H31" s="1211">
        <f>N31+W31</f>
        <v>2200</v>
      </c>
      <c r="I31" s="1212"/>
      <c r="J31" s="1212"/>
      <c r="K31" s="1217"/>
      <c r="L31" s="1217"/>
      <c r="M31" s="1218"/>
      <c r="N31" s="1077">
        <f>IFERROR(VLOOKUP($CJ31,・!$G$2:$H$430,2,FALSE),"")</f>
        <v>2000</v>
      </c>
      <c r="O31" s="1078"/>
      <c r="P31" s="1079"/>
      <c r="Q31" s="960"/>
      <c r="R31" s="960"/>
      <c r="S31" s="961"/>
      <c r="T31" s="964" t="str">
        <f t="shared" ref="T31" si="15">IF(K31="","",IF(K31&lt;=W31,K31,K31-W31))</f>
        <v/>
      </c>
      <c r="U31" s="1216"/>
      <c r="V31" s="1216"/>
      <c r="W31" s="1570">
        <f>IFERROR(VLOOKUP($CK31,・!$G$2:$H$430,2,FALSE),"")</f>
        <v>200</v>
      </c>
      <c r="X31" s="1571"/>
      <c r="Y31" s="1571"/>
      <c r="Z31" s="967"/>
      <c r="AA31" s="968"/>
      <c r="AB31" s="968"/>
      <c r="AC31" s="968"/>
      <c r="AD31" s="968"/>
      <c r="AE31" s="968"/>
      <c r="AF31" s="968"/>
      <c r="AG31" s="968"/>
      <c r="AH31" s="968"/>
      <c r="AI31" s="968"/>
      <c r="AJ31" s="968"/>
      <c r="AK31" s="968"/>
      <c r="AL31" s="968"/>
      <c r="AM31" s="968"/>
      <c r="AN31" s="968"/>
      <c r="AO31" s="968"/>
      <c r="AP31" s="968"/>
      <c r="AQ31" s="969"/>
      <c r="AR31" s="1693"/>
      <c r="AS31" s="1694"/>
      <c r="AT31" s="1694"/>
      <c r="AU31" s="1694"/>
      <c r="AV31" s="1694"/>
      <c r="AW31" s="1694"/>
      <c r="AX31" s="1694"/>
      <c r="AY31" s="1694"/>
      <c r="AZ31" s="1694"/>
      <c r="BA31" s="1694"/>
      <c r="BB31" s="1898"/>
      <c r="BC31" s="1891"/>
      <c r="BD31" s="1258"/>
      <c r="BE31" s="1258"/>
      <c r="BF31" s="1258"/>
      <c r="BG31" s="1258"/>
      <c r="BH31" s="1258"/>
      <c r="BI31" s="1258"/>
      <c r="BJ31" s="1258"/>
      <c r="BK31" s="1258"/>
      <c r="BL31" s="1258"/>
      <c r="BM31" s="1258"/>
      <c r="BN31" s="1258"/>
      <c r="BO31" s="1258"/>
      <c r="BP31" s="1258"/>
      <c r="BQ31" s="1258"/>
      <c r="BR31" s="1258"/>
      <c r="BS31" s="1892"/>
      <c r="BU31" s="46" t="s">
        <v>260</v>
      </c>
      <c r="BV31" s="51">
        <v>50113</v>
      </c>
      <c r="BW31" s="68">
        <f t="shared" si="12"/>
        <v>0</v>
      </c>
      <c r="BX31" s="68" t="str">
        <f t="shared" si="13"/>
        <v/>
      </c>
      <c r="BY31" s="68">
        <f t="shared" si="5"/>
        <v>0</v>
      </c>
      <c r="BZ31" s="126">
        <f t="shared" si="6"/>
        <v>0</v>
      </c>
      <c r="CA31" s="73" t="str">
        <f t="shared" si="2"/>
        <v/>
      </c>
      <c r="CB31" s="395"/>
      <c r="CC31" s="396"/>
      <c r="CD31" s="91"/>
      <c r="CE31" s="46"/>
      <c r="CF31" s="51"/>
      <c r="CG31" s="76">
        <f t="shared" si="3"/>
        <v>0</v>
      </c>
      <c r="CH31" s="126">
        <f t="shared" si="4"/>
        <v>0</v>
      </c>
      <c r="CI31" s="91"/>
      <c r="CJ31" s="378">
        <v>501131</v>
      </c>
      <c r="CK31" s="378">
        <v>501133</v>
      </c>
      <c r="CM31" s="378"/>
    </row>
    <row r="32" spans="1:91" ht="13.5" customHeight="1" x14ac:dyDescent="0.15">
      <c r="A32" s="2016"/>
      <c r="B32" s="1120" t="s">
        <v>261</v>
      </c>
      <c r="C32" s="1121"/>
      <c r="D32" s="1121"/>
      <c r="E32" s="1071" t="s">
        <v>264</v>
      </c>
      <c r="F32" s="1071"/>
      <c r="G32" s="1072"/>
      <c r="H32" s="1211">
        <f>N32+W32</f>
        <v>2680</v>
      </c>
      <c r="I32" s="1212"/>
      <c r="J32" s="1212"/>
      <c r="K32" s="1217"/>
      <c r="L32" s="1217"/>
      <c r="M32" s="1218"/>
      <c r="N32" s="1077">
        <f>IFERROR(VLOOKUP($CJ32,・!$G$2:$H$430,2,FALSE),"")</f>
        <v>2560</v>
      </c>
      <c r="O32" s="1078"/>
      <c r="P32" s="1079"/>
      <c r="Q32" s="960"/>
      <c r="R32" s="960"/>
      <c r="S32" s="961"/>
      <c r="T32" s="964" t="str">
        <f t="shared" ref="T32" si="16">IF(K32="","",IF(K32&lt;=W32,K32,K32-W32))</f>
        <v/>
      </c>
      <c r="U32" s="1216"/>
      <c r="V32" s="1216"/>
      <c r="W32" s="1570">
        <f>IFERROR(VLOOKUP($CK32,・!$G$2:$H$430,2,FALSE),"")</f>
        <v>120</v>
      </c>
      <c r="X32" s="1571"/>
      <c r="Y32" s="1571"/>
      <c r="Z32" s="967"/>
      <c r="AA32" s="968"/>
      <c r="AB32" s="968"/>
      <c r="AC32" s="968"/>
      <c r="AD32" s="968"/>
      <c r="AE32" s="968"/>
      <c r="AF32" s="968"/>
      <c r="AG32" s="968"/>
      <c r="AH32" s="968"/>
      <c r="AI32" s="968"/>
      <c r="AJ32" s="968"/>
      <c r="AK32" s="968"/>
      <c r="AL32" s="968"/>
      <c r="AM32" s="968"/>
      <c r="AN32" s="968"/>
      <c r="AO32" s="968"/>
      <c r="AP32" s="968"/>
      <c r="AQ32" s="969"/>
      <c r="AR32" s="1693"/>
      <c r="AS32" s="1694"/>
      <c r="AT32" s="1694"/>
      <c r="AU32" s="1694"/>
      <c r="AV32" s="1694"/>
      <c r="AW32" s="1694"/>
      <c r="AX32" s="1694"/>
      <c r="AY32" s="1694"/>
      <c r="AZ32" s="1694"/>
      <c r="BA32" s="1694"/>
      <c r="BB32" s="1898"/>
      <c r="BC32" s="1891"/>
      <c r="BD32" s="1258"/>
      <c r="BE32" s="1258"/>
      <c r="BF32" s="1258"/>
      <c r="BG32" s="1258"/>
      <c r="BH32" s="1258"/>
      <c r="BI32" s="1258"/>
      <c r="BJ32" s="1258"/>
      <c r="BK32" s="1258"/>
      <c r="BL32" s="1258"/>
      <c r="BM32" s="1258"/>
      <c r="BN32" s="1258"/>
      <c r="BO32" s="1258"/>
      <c r="BP32" s="1258"/>
      <c r="BQ32" s="1258"/>
      <c r="BR32" s="1258"/>
      <c r="BS32" s="1892"/>
      <c r="BU32" s="46" t="s">
        <v>261</v>
      </c>
      <c r="BV32" s="51">
        <v>50114</v>
      </c>
      <c r="BW32" s="68">
        <f t="shared" si="12"/>
        <v>0</v>
      </c>
      <c r="BX32" s="68" t="str">
        <f t="shared" si="13"/>
        <v/>
      </c>
      <c r="BY32" s="68">
        <f t="shared" si="5"/>
        <v>0</v>
      </c>
      <c r="BZ32" s="126">
        <f t="shared" si="6"/>
        <v>0</v>
      </c>
      <c r="CA32" s="73" t="str">
        <f t="shared" si="2"/>
        <v/>
      </c>
      <c r="CB32" s="395"/>
      <c r="CC32" s="396"/>
      <c r="CD32" s="91"/>
      <c r="CE32" s="46"/>
      <c r="CF32" s="51"/>
      <c r="CG32" s="76">
        <f t="shared" si="3"/>
        <v>0</v>
      </c>
      <c r="CH32" s="126">
        <f t="shared" si="4"/>
        <v>0</v>
      </c>
      <c r="CI32" s="91"/>
      <c r="CJ32" s="378">
        <v>501141</v>
      </c>
      <c r="CK32" s="378">
        <v>501143</v>
      </c>
      <c r="CM32" s="378"/>
    </row>
    <row r="33" spans="1:91" ht="13.5" customHeight="1" thickBot="1" x14ac:dyDescent="0.2">
      <c r="A33" s="2016"/>
      <c r="B33" s="1495" t="s">
        <v>263</v>
      </c>
      <c r="C33" s="1496"/>
      <c r="D33" s="1496"/>
      <c r="E33" s="1364" t="s">
        <v>115</v>
      </c>
      <c r="F33" s="1364"/>
      <c r="G33" s="1365"/>
      <c r="H33" s="1578"/>
      <c r="I33" s="1579"/>
      <c r="J33" s="1579"/>
      <c r="K33" s="1579"/>
      <c r="L33" s="1579"/>
      <c r="M33" s="1580"/>
      <c r="N33" s="1303">
        <f>IFERROR(VLOOKUP($CJ33,・!$G$2:$H$430,2,FALSE),"")</f>
        <v>910</v>
      </c>
      <c r="O33" s="1304"/>
      <c r="P33" s="1305"/>
      <c r="Q33" s="1306"/>
      <c r="R33" s="1306"/>
      <c r="S33" s="1307"/>
      <c r="T33" s="2024"/>
      <c r="U33" s="2025"/>
      <c r="V33" s="2025"/>
      <c r="W33" s="2025"/>
      <c r="X33" s="2025"/>
      <c r="Y33" s="2025"/>
      <c r="Z33" s="1603"/>
      <c r="AA33" s="1604"/>
      <c r="AB33" s="1604"/>
      <c r="AC33" s="1604"/>
      <c r="AD33" s="1604"/>
      <c r="AE33" s="1604"/>
      <c r="AF33" s="1604"/>
      <c r="AG33" s="1604"/>
      <c r="AH33" s="1604"/>
      <c r="AI33" s="1604"/>
      <c r="AJ33" s="1604"/>
      <c r="AK33" s="1604"/>
      <c r="AL33" s="1604"/>
      <c r="AM33" s="1604"/>
      <c r="AN33" s="1604"/>
      <c r="AO33" s="1604"/>
      <c r="AP33" s="1604"/>
      <c r="AQ33" s="1605"/>
      <c r="AR33" s="1699"/>
      <c r="AS33" s="1700"/>
      <c r="AT33" s="1700"/>
      <c r="AU33" s="1700"/>
      <c r="AV33" s="1700"/>
      <c r="AW33" s="1700"/>
      <c r="AX33" s="1700"/>
      <c r="AY33" s="1700"/>
      <c r="AZ33" s="1700"/>
      <c r="BA33" s="1700"/>
      <c r="BB33" s="1899"/>
      <c r="BC33" s="1896"/>
      <c r="BD33" s="1230"/>
      <c r="BE33" s="1230"/>
      <c r="BF33" s="1230"/>
      <c r="BG33" s="1230"/>
      <c r="BH33" s="1230"/>
      <c r="BI33" s="1230"/>
      <c r="BJ33" s="1230"/>
      <c r="BK33" s="1230"/>
      <c r="BL33" s="1230"/>
      <c r="BM33" s="1230"/>
      <c r="BN33" s="1230"/>
      <c r="BO33" s="1230"/>
      <c r="BP33" s="1230"/>
      <c r="BQ33" s="1230"/>
      <c r="BR33" s="1230"/>
      <c r="BS33" s="1897"/>
      <c r="BU33" s="46" t="s">
        <v>263</v>
      </c>
      <c r="BV33" s="51">
        <v>50152</v>
      </c>
      <c r="BW33" s="68">
        <f t="shared" si="12"/>
        <v>0</v>
      </c>
      <c r="BX33" s="68">
        <f t="shared" si="13"/>
        <v>0</v>
      </c>
      <c r="BY33" s="68">
        <f t="shared" si="5"/>
        <v>0</v>
      </c>
      <c r="BZ33" s="126">
        <f t="shared" si="6"/>
        <v>0</v>
      </c>
      <c r="CA33" s="73" t="str">
        <f t="shared" si="2"/>
        <v/>
      </c>
      <c r="CB33" s="395"/>
      <c r="CC33" s="396"/>
      <c r="CD33" s="91"/>
      <c r="CE33" s="46"/>
      <c r="CF33" s="51"/>
      <c r="CG33" s="76">
        <f t="shared" si="3"/>
        <v>0</v>
      </c>
      <c r="CH33" s="126">
        <f t="shared" si="4"/>
        <v>0</v>
      </c>
      <c r="CI33" s="91"/>
      <c r="CJ33" s="378">
        <v>501521</v>
      </c>
      <c r="CK33" s="378">
        <v>501523</v>
      </c>
      <c r="CM33" s="378"/>
    </row>
    <row r="34" spans="1:91" ht="13.5" customHeight="1" thickTop="1" thickBot="1" x14ac:dyDescent="0.2">
      <c r="A34" s="2017"/>
      <c r="B34" s="40" t="s">
        <v>1364</v>
      </c>
      <c r="C34" s="1366" t="s">
        <v>11</v>
      </c>
      <c r="D34" s="1367"/>
      <c r="E34" s="1434">
        <f>Q34+T34+W34+AZ34</f>
        <v>0</v>
      </c>
      <c r="F34" s="1539"/>
      <c r="G34" s="1540"/>
      <c r="H34" s="1314">
        <f>SUM(H24:J33)</f>
        <v>18000</v>
      </c>
      <c r="I34" s="1315"/>
      <c r="J34" s="1315"/>
      <c r="K34" s="1231">
        <f>SUM(K24:M33)</f>
        <v>0</v>
      </c>
      <c r="L34" s="1231"/>
      <c r="M34" s="1341"/>
      <c r="N34" s="1314">
        <f>SUM(N24:P33)</f>
        <v>18660</v>
      </c>
      <c r="O34" s="1315"/>
      <c r="P34" s="1315"/>
      <c r="Q34" s="1231">
        <f>SUM(Q24:S33)</f>
        <v>0</v>
      </c>
      <c r="R34" s="1231"/>
      <c r="S34" s="1341"/>
      <c r="T34" s="1963">
        <f>SUM(T24:V33)</f>
        <v>0</v>
      </c>
      <c r="U34" s="1964"/>
      <c r="V34" s="1964"/>
      <c r="W34" s="2028">
        <f>CA34</f>
        <v>0</v>
      </c>
      <c r="X34" s="1964"/>
      <c r="Y34" s="2029"/>
      <c r="Z34" s="2000"/>
      <c r="AA34" s="2001"/>
      <c r="AB34" s="2001"/>
      <c r="AC34" s="2001"/>
      <c r="AD34" s="2001"/>
      <c r="AE34" s="2001"/>
      <c r="AF34" s="2001"/>
      <c r="AG34" s="2001"/>
      <c r="AH34" s="2001"/>
      <c r="AI34" s="2001"/>
      <c r="AJ34" s="2001"/>
      <c r="AK34" s="2001"/>
      <c r="AL34" s="2001"/>
      <c r="AM34" s="2001"/>
      <c r="AN34" s="2001"/>
      <c r="AO34" s="2001"/>
      <c r="AP34" s="2001"/>
      <c r="AQ34" s="2001"/>
      <c r="AR34" s="1862" t="s">
        <v>11</v>
      </c>
      <c r="AS34" s="1863"/>
      <c r="AT34" s="1863"/>
      <c r="AU34" s="1863"/>
      <c r="AV34" s="1864"/>
      <c r="AW34" s="1992">
        <f>SUM(AW24:AY29)</f>
        <v>12500</v>
      </c>
      <c r="AX34" s="1993"/>
      <c r="AY34" s="1993"/>
      <c r="AZ34" s="1378">
        <f>SUM(AZ24:BB29)</f>
        <v>0</v>
      </c>
      <c r="BA34" s="1378"/>
      <c r="BB34" s="1868"/>
      <c r="BC34" s="1968"/>
      <c r="BD34" s="1968"/>
      <c r="BE34" s="1968"/>
      <c r="BF34" s="1968"/>
      <c r="BG34" s="1968"/>
      <c r="BH34" s="1968"/>
      <c r="BI34" s="1968"/>
      <c r="BJ34" s="1968"/>
      <c r="BK34" s="1968"/>
      <c r="BL34" s="1968"/>
      <c r="BM34" s="1968"/>
      <c r="BN34" s="1968"/>
      <c r="BO34" s="1968"/>
      <c r="BP34" s="1968"/>
      <c r="BQ34" s="1968"/>
      <c r="BR34" s="1968"/>
      <c r="BS34" s="1969"/>
      <c r="BU34" s="112">
        <f>SUM(BY34,CA34:CC34,CG34)</f>
        <v>0</v>
      </c>
      <c r="BV34" s="111"/>
      <c r="BW34" s="69">
        <f>SUM(BW24:BW33)</f>
        <v>0</v>
      </c>
      <c r="BX34" s="69">
        <f>SUM(BX24:BX33)</f>
        <v>0</v>
      </c>
      <c r="BY34" s="69">
        <f>SUM(BY24:BY33)</f>
        <v>0</v>
      </c>
      <c r="BZ34" s="127"/>
      <c r="CA34" s="74">
        <f>SUM(CA24:CA33)</f>
        <v>0</v>
      </c>
      <c r="CB34" s="395">
        <f>SUM(CB24:CB33)</f>
        <v>0</v>
      </c>
      <c r="CC34" s="396">
        <f>SUM(CC24:CC33)</f>
        <v>0</v>
      </c>
      <c r="CD34" s="91"/>
      <c r="CE34" s="63"/>
      <c r="CF34" s="64"/>
      <c r="CG34" s="69">
        <f>SUM(CG24:CG33)</f>
        <v>0</v>
      </c>
      <c r="CH34" s="127"/>
      <c r="CI34" s="91"/>
      <c r="CJ34" s="378"/>
      <c r="CK34" s="378"/>
      <c r="CM34" s="391"/>
    </row>
    <row r="35" spans="1:91" x14ac:dyDescent="0.15">
      <c r="A35" s="1205" t="s">
        <v>274</v>
      </c>
      <c r="B35" s="1370" t="s">
        <v>268</v>
      </c>
      <c r="C35" s="1371"/>
      <c r="D35" s="1371"/>
      <c r="E35" s="1153" t="s">
        <v>115</v>
      </c>
      <c r="F35" s="1153"/>
      <c r="G35" s="1154"/>
      <c r="H35" s="1332"/>
      <c r="I35" s="1311"/>
      <c r="J35" s="1311"/>
      <c r="K35" s="1311"/>
      <c r="L35" s="1311"/>
      <c r="M35" s="1333"/>
      <c r="N35" s="1165">
        <f>IFERROR(VLOOKUP($CJ35,・!$G$2:$H$430,2,FALSE),"")</f>
        <v>4600</v>
      </c>
      <c r="O35" s="1166"/>
      <c r="P35" s="1167"/>
      <c r="Q35" s="1160"/>
      <c r="R35" s="1160"/>
      <c r="S35" s="1161"/>
      <c r="T35" s="1978"/>
      <c r="U35" s="1437"/>
      <c r="V35" s="1437"/>
      <c r="W35" s="1437"/>
      <c r="X35" s="1437"/>
      <c r="Y35" s="1979"/>
      <c r="Z35" s="1208"/>
      <c r="AA35" s="1209"/>
      <c r="AB35" s="1209"/>
      <c r="AC35" s="1209"/>
      <c r="AD35" s="1209"/>
      <c r="AE35" s="1209"/>
      <c r="AF35" s="1209"/>
      <c r="AG35" s="1209"/>
      <c r="AH35" s="1209"/>
      <c r="AI35" s="1209"/>
      <c r="AJ35" s="1209"/>
      <c r="AK35" s="1209"/>
      <c r="AL35" s="1209"/>
      <c r="AM35" s="1209"/>
      <c r="AN35" s="1209"/>
      <c r="AO35" s="1209"/>
      <c r="AP35" s="1209"/>
      <c r="AQ35" s="1210"/>
      <c r="AR35" s="1951"/>
      <c r="AS35" s="1952"/>
      <c r="AT35" s="1952"/>
      <c r="AU35" s="1952"/>
      <c r="AV35" s="1952"/>
      <c r="AW35" s="1952"/>
      <c r="AX35" s="1952"/>
      <c r="AY35" s="1952"/>
      <c r="AZ35" s="1952"/>
      <c r="BA35" s="1952"/>
      <c r="BB35" s="1953"/>
      <c r="BC35" s="1888"/>
      <c r="BD35" s="1889"/>
      <c r="BE35" s="1889"/>
      <c r="BF35" s="1889"/>
      <c r="BG35" s="1889"/>
      <c r="BH35" s="1889"/>
      <c r="BI35" s="1889"/>
      <c r="BJ35" s="1889"/>
      <c r="BK35" s="1889"/>
      <c r="BL35" s="1889"/>
      <c r="BM35" s="1889"/>
      <c r="BN35" s="1889"/>
      <c r="BO35" s="1889"/>
      <c r="BP35" s="1889"/>
      <c r="BQ35" s="1889"/>
      <c r="BR35" s="1889"/>
      <c r="BS35" s="1890"/>
      <c r="BU35" s="46" t="s">
        <v>268</v>
      </c>
      <c r="BV35" s="51">
        <v>50119</v>
      </c>
      <c r="BW35" s="68">
        <f t="shared" ref="BW35:BW40" si="17">Q35</f>
        <v>0</v>
      </c>
      <c r="BX35" s="68">
        <f t="shared" ref="BX35:BX40" si="18">T35</f>
        <v>0</v>
      </c>
      <c r="BY35" s="68">
        <f t="shared" si="5"/>
        <v>0</v>
      </c>
      <c r="BZ35" s="126">
        <f t="shared" si="6"/>
        <v>0</v>
      </c>
      <c r="CA35" s="73" t="str">
        <f t="shared" si="2"/>
        <v/>
      </c>
      <c r="CB35" s="395"/>
      <c r="CC35" s="396"/>
      <c r="CD35" s="91"/>
      <c r="CE35" s="46"/>
      <c r="CF35" s="51"/>
      <c r="CG35" s="76">
        <f t="shared" si="3"/>
        <v>0</v>
      </c>
      <c r="CH35" s="126">
        <f t="shared" si="4"/>
        <v>0</v>
      </c>
      <c r="CI35" s="91"/>
      <c r="CJ35" s="378">
        <v>501191</v>
      </c>
      <c r="CK35" s="378">
        <v>501193</v>
      </c>
      <c r="CM35" s="378"/>
    </row>
    <row r="36" spans="1:91" ht="13.5" customHeight="1" x14ac:dyDescent="0.15">
      <c r="A36" s="1206"/>
      <c r="B36" s="1120" t="s">
        <v>269</v>
      </c>
      <c r="C36" s="1121"/>
      <c r="D36" s="1121"/>
      <c r="E36" s="1071" t="s">
        <v>115</v>
      </c>
      <c r="F36" s="1071"/>
      <c r="G36" s="1072"/>
      <c r="H36" s="1481"/>
      <c r="I36" s="1482"/>
      <c r="J36" s="1482"/>
      <c r="K36" s="1482"/>
      <c r="L36" s="1482"/>
      <c r="M36" s="1483"/>
      <c r="N36" s="1077">
        <f>IFERROR(VLOOKUP($CJ36,・!$G$2:$H$430,2,FALSE),"")</f>
        <v>1160</v>
      </c>
      <c r="O36" s="1078"/>
      <c r="P36" s="1079"/>
      <c r="Q36" s="2030"/>
      <c r="R36" s="2031"/>
      <c r="S36" s="2032"/>
      <c r="T36" s="1970"/>
      <c r="U36" s="1309"/>
      <c r="V36" s="1309"/>
      <c r="W36" s="1309"/>
      <c r="X36" s="1309"/>
      <c r="Y36" s="1786"/>
      <c r="Z36" s="967"/>
      <c r="AA36" s="968"/>
      <c r="AB36" s="968"/>
      <c r="AC36" s="968"/>
      <c r="AD36" s="968"/>
      <c r="AE36" s="968"/>
      <c r="AF36" s="968"/>
      <c r="AG36" s="968"/>
      <c r="AH36" s="968"/>
      <c r="AI36" s="968"/>
      <c r="AJ36" s="968"/>
      <c r="AK36" s="968"/>
      <c r="AL36" s="968"/>
      <c r="AM36" s="968"/>
      <c r="AN36" s="968"/>
      <c r="AO36" s="968"/>
      <c r="AP36" s="968"/>
      <c r="AQ36" s="969"/>
      <c r="AR36" s="1954"/>
      <c r="AS36" s="1955"/>
      <c r="AT36" s="1955"/>
      <c r="AU36" s="1955"/>
      <c r="AV36" s="1955"/>
      <c r="AW36" s="1955"/>
      <c r="AX36" s="1955"/>
      <c r="AY36" s="1955"/>
      <c r="AZ36" s="1955"/>
      <c r="BA36" s="1955"/>
      <c r="BB36" s="1956"/>
      <c r="BC36" s="1891"/>
      <c r="BD36" s="1258"/>
      <c r="BE36" s="1258"/>
      <c r="BF36" s="1258"/>
      <c r="BG36" s="1258"/>
      <c r="BH36" s="1258"/>
      <c r="BI36" s="1258"/>
      <c r="BJ36" s="1258"/>
      <c r="BK36" s="1258"/>
      <c r="BL36" s="1258"/>
      <c r="BM36" s="1258"/>
      <c r="BN36" s="1258"/>
      <c r="BO36" s="1258"/>
      <c r="BP36" s="1258"/>
      <c r="BQ36" s="1258"/>
      <c r="BR36" s="1258"/>
      <c r="BS36" s="1892"/>
      <c r="BU36" s="46" t="s">
        <v>269</v>
      </c>
      <c r="BV36" s="51">
        <v>50120</v>
      </c>
      <c r="BW36" s="68">
        <f t="shared" si="17"/>
        <v>0</v>
      </c>
      <c r="BX36" s="68">
        <f t="shared" si="18"/>
        <v>0</v>
      </c>
      <c r="BY36" s="68">
        <f t="shared" si="5"/>
        <v>0</v>
      </c>
      <c r="BZ36" s="126">
        <f t="shared" si="6"/>
        <v>0</v>
      </c>
      <c r="CA36" s="73" t="str">
        <f t="shared" si="2"/>
        <v/>
      </c>
      <c r="CB36" s="395"/>
      <c r="CC36" s="396"/>
      <c r="CD36" s="91"/>
      <c r="CE36" s="46"/>
      <c r="CF36" s="51"/>
      <c r="CG36" s="76">
        <f t="shared" si="3"/>
        <v>0</v>
      </c>
      <c r="CH36" s="126">
        <f t="shared" si="4"/>
        <v>0</v>
      </c>
      <c r="CI36" s="91"/>
      <c r="CJ36" s="378">
        <v>501201</v>
      </c>
      <c r="CK36" s="378">
        <v>501203</v>
      </c>
      <c r="CM36" s="378"/>
    </row>
    <row r="37" spans="1:91" ht="13.5" customHeight="1" x14ac:dyDescent="0.15">
      <c r="A37" s="1206"/>
      <c r="B37" s="1120" t="s">
        <v>270</v>
      </c>
      <c r="C37" s="1121"/>
      <c r="D37" s="1121"/>
      <c r="E37" s="1071" t="s">
        <v>115</v>
      </c>
      <c r="F37" s="1071"/>
      <c r="G37" s="1072"/>
      <c r="H37" s="1481"/>
      <c r="I37" s="1482"/>
      <c r="J37" s="1482"/>
      <c r="K37" s="1482"/>
      <c r="L37" s="1482"/>
      <c r="M37" s="1483"/>
      <c r="N37" s="1077">
        <f>IFERROR(VLOOKUP($CJ37,・!$G$2:$H$430,2,FALSE),"")</f>
        <v>790</v>
      </c>
      <c r="O37" s="1078"/>
      <c r="P37" s="1079"/>
      <c r="Q37" s="2030"/>
      <c r="R37" s="2031"/>
      <c r="S37" s="2032"/>
      <c r="T37" s="1970"/>
      <c r="U37" s="1309"/>
      <c r="V37" s="1309"/>
      <c r="W37" s="1309"/>
      <c r="X37" s="1309"/>
      <c r="Y37" s="1786"/>
      <c r="Z37" s="967"/>
      <c r="AA37" s="968"/>
      <c r="AB37" s="968"/>
      <c r="AC37" s="968"/>
      <c r="AD37" s="968"/>
      <c r="AE37" s="968"/>
      <c r="AF37" s="968"/>
      <c r="AG37" s="968"/>
      <c r="AH37" s="968"/>
      <c r="AI37" s="968"/>
      <c r="AJ37" s="968"/>
      <c r="AK37" s="968"/>
      <c r="AL37" s="968"/>
      <c r="AM37" s="968"/>
      <c r="AN37" s="968"/>
      <c r="AO37" s="968"/>
      <c r="AP37" s="968"/>
      <c r="AQ37" s="969"/>
      <c r="AR37" s="1954"/>
      <c r="AS37" s="1955"/>
      <c r="AT37" s="1955"/>
      <c r="AU37" s="1955"/>
      <c r="AV37" s="1955"/>
      <c r="AW37" s="1955"/>
      <c r="AX37" s="1955"/>
      <c r="AY37" s="1955"/>
      <c r="AZ37" s="1955"/>
      <c r="BA37" s="1955"/>
      <c r="BB37" s="1956"/>
      <c r="BC37" s="1891"/>
      <c r="BD37" s="1258"/>
      <c r="BE37" s="1258"/>
      <c r="BF37" s="1258"/>
      <c r="BG37" s="1258"/>
      <c r="BH37" s="1258"/>
      <c r="BI37" s="1258"/>
      <c r="BJ37" s="1258"/>
      <c r="BK37" s="1258"/>
      <c r="BL37" s="1258"/>
      <c r="BM37" s="1258"/>
      <c r="BN37" s="1258"/>
      <c r="BO37" s="1258"/>
      <c r="BP37" s="1258"/>
      <c r="BQ37" s="1258"/>
      <c r="BR37" s="1258"/>
      <c r="BS37" s="1892"/>
      <c r="BU37" s="46" t="s">
        <v>270</v>
      </c>
      <c r="BV37" s="51">
        <v>50121</v>
      </c>
      <c r="BW37" s="68">
        <f t="shared" si="17"/>
        <v>0</v>
      </c>
      <c r="BX37" s="68">
        <f t="shared" si="18"/>
        <v>0</v>
      </c>
      <c r="BY37" s="68">
        <f t="shared" si="5"/>
        <v>0</v>
      </c>
      <c r="BZ37" s="126">
        <f t="shared" si="6"/>
        <v>0</v>
      </c>
      <c r="CA37" s="73" t="str">
        <f t="shared" si="2"/>
        <v/>
      </c>
      <c r="CB37" s="395"/>
      <c r="CC37" s="396"/>
      <c r="CD37" s="91"/>
      <c r="CE37" s="46"/>
      <c r="CF37" s="51"/>
      <c r="CG37" s="76">
        <f t="shared" si="3"/>
        <v>0</v>
      </c>
      <c r="CH37" s="126">
        <f t="shared" si="4"/>
        <v>0</v>
      </c>
      <c r="CI37" s="91"/>
      <c r="CJ37" s="378">
        <v>501211</v>
      </c>
      <c r="CK37" s="378">
        <v>501213</v>
      </c>
      <c r="CM37" s="378"/>
    </row>
    <row r="38" spans="1:91" ht="13.5" customHeight="1" x14ac:dyDescent="0.15">
      <c r="A38" s="1206"/>
      <c r="B38" s="1120" t="s">
        <v>271</v>
      </c>
      <c r="C38" s="1121"/>
      <c r="D38" s="1121"/>
      <c r="E38" s="1071" t="s">
        <v>115</v>
      </c>
      <c r="F38" s="1071"/>
      <c r="G38" s="1072"/>
      <c r="H38" s="1481"/>
      <c r="I38" s="1482"/>
      <c r="J38" s="1482"/>
      <c r="K38" s="1482"/>
      <c r="L38" s="1482"/>
      <c r="M38" s="1483"/>
      <c r="N38" s="1077">
        <f>IFERROR(VLOOKUP($CJ38,・!$G$2:$H$430,2,FALSE),"")</f>
        <v>760</v>
      </c>
      <c r="O38" s="1078"/>
      <c r="P38" s="1079"/>
      <c r="Q38" s="2030"/>
      <c r="R38" s="2031"/>
      <c r="S38" s="2032"/>
      <c r="T38" s="1970"/>
      <c r="U38" s="1309"/>
      <c r="V38" s="1309"/>
      <c r="W38" s="1309"/>
      <c r="X38" s="1309"/>
      <c r="Y38" s="1786"/>
      <c r="Z38" s="967"/>
      <c r="AA38" s="968"/>
      <c r="AB38" s="968"/>
      <c r="AC38" s="968"/>
      <c r="AD38" s="968"/>
      <c r="AE38" s="968"/>
      <c r="AF38" s="968"/>
      <c r="AG38" s="968"/>
      <c r="AH38" s="968"/>
      <c r="AI38" s="968"/>
      <c r="AJ38" s="968"/>
      <c r="AK38" s="968"/>
      <c r="AL38" s="968"/>
      <c r="AM38" s="968"/>
      <c r="AN38" s="968"/>
      <c r="AO38" s="968"/>
      <c r="AP38" s="968"/>
      <c r="AQ38" s="969"/>
      <c r="AR38" s="1954"/>
      <c r="AS38" s="1955"/>
      <c r="AT38" s="1955"/>
      <c r="AU38" s="1955"/>
      <c r="AV38" s="1955"/>
      <c r="AW38" s="1955"/>
      <c r="AX38" s="1955"/>
      <c r="AY38" s="1955"/>
      <c r="AZ38" s="1955"/>
      <c r="BA38" s="1955"/>
      <c r="BB38" s="1956"/>
      <c r="BC38" s="1891"/>
      <c r="BD38" s="1258"/>
      <c r="BE38" s="1258"/>
      <c r="BF38" s="1258"/>
      <c r="BG38" s="1258"/>
      <c r="BH38" s="1258"/>
      <c r="BI38" s="1258"/>
      <c r="BJ38" s="1258"/>
      <c r="BK38" s="1258"/>
      <c r="BL38" s="1258"/>
      <c r="BM38" s="1258"/>
      <c r="BN38" s="1258"/>
      <c r="BO38" s="1258"/>
      <c r="BP38" s="1258"/>
      <c r="BQ38" s="1258"/>
      <c r="BR38" s="1258"/>
      <c r="BS38" s="1892"/>
      <c r="BU38" s="46" t="s">
        <v>271</v>
      </c>
      <c r="BV38" s="51">
        <v>50122</v>
      </c>
      <c r="BW38" s="68">
        <f t="shared" si="17"/>
        <v>0</v>
      </c>
      <c r="BX38" s="68">
        <f t="shared" si="18"/>
        <v>0</v>
      </c>
      <c r="BY38" s="68">
        <f t="shared" si="5"/>
        <v>0</v>
      </c>
      <c r="BZ38" s="126">
        <f t="shared" si="6"/>
        <v>0</v>
      </c>
      <c r="CA38" s="73" t="str">
        <f t="shared" si="2"/>
        <v/>
      </c>
      <c r="CB38" s="395"/>
      <c r="CC38" s="396"/>
      <c r="CD38" s="91"/>
      <c r="CE38" s="46"/>
      <c r="CF38" s="51"/>
      <c r="CG38" s="76">
        <f t="shared" si="3"/>
        <v>0</v>
      </c>
      <c r="CH38" s="126">
        <f t="shared" si="4"/>
        <v>0</v>
      </c>
      <c r="CI38" s="91"/>
      <c r="CJ38" s="378">
        <v>501221</v>
      </c>
      <c r="CK38" s="378">
        <v>501223</v>
      </c>
      <c r="CM38" s="378"/>
    </row>
    <row r="39" spans="1:91" ht="13.5" customHeight="1" x14ac:dyDescent="0.15">
      <c r="A39" s="1206"/>
      <c r="B39" s="1019" t="s">
        <v>272</v>
      </c>
      <c r="C39" s="1015"/>
      <c r="D39" s="1015"/>
      <c r="E39" s="1071" t="s">
        <v>115</v>
      </c>
      <c r="F39" s="1071"/>
      <c r="G39" s="1072"/>
      <c r="H39" s="1481"/>
      <c r="I39" s="1482"/>
      <c r="J39" s="1482"/>
      <c r="K39" s="1482"/>
      <c r="L39" s="1482"/>
      <c r="M39" s="1483"/>
      <c r="N39" s="1077">
        <f>IFERROR(VLOOKUP($CJ39,・!$G$2:$H$430,2,FALSE),"")</f>
        <v>470</v>
      </c>
      <c r="O39" s="1078"/>
      <c r="P39" s="1079"/>
      <c r="Q39" s="2030"/>
      <c r="R39" s="2031"/>
      <c r="S39" s="2032"/>
      <c r="T39" s="1970"/>
      <c r="U39" s="1309"/>
      <c r="V39" s="1309"/>
      <c r="W39" s="1309"/>
      <c r="X39" s="1309"/>
      <c r="Y39" s="1786"/>
      <c r="Z39" s="967"/>
      <c r="AA39" s="968"/>
      <c r="AB39" s="968"/>
      <c r="AC39" s="968"/>
      <c r="AD39" s="968"/>
      <c r="AE39" s="968"/>
      <c r="AF39" s="968"/>
      <c r="AG39" s="968"/>
      <c r="AH39" s="968"/>
      <c r="AI39" s="968"/>
      <c r="AJ39" s="968"/>
      <c r="AK39" s="968"/>
      <c r="AL39" s="968"/>
      <c r="AM39" s="968"/>
      <c r="AN39" s="968"/>
      <c r="AO39" s="968"/>
      <c r="AP39" s="968"/>
      <c r="AQ39" s="969"/>
      <c r="AR39" s="1954"/>
      <c r="AS39" s="1955"/>
      <c r="AT39" s="1955"/>
      <c r="AU39" s="1955"/>
      <c r="AV39" s="1955"/>
      <c r="AW39" s="1955"/>
      <c r="AX39" s="1955"/>
      <c r="AY39" s="1955"/>
      <c r="AZ39" s="1955"/>
      <c r="BA39" s="1955"/>
      <c r="BB39" s="1956"/>
      <c r="BC39" s="1891"/>
      <c r="BD39" s="1258"/>
      <c r="BE39" s="1258"/>
      <c r="BF39" s="1258"/>
      <c r="BG39" s="1258"/>
      <c r="BH39" s="1258"/>
      <c r="BI39" s="1258"/>
      <c r="BJ39" s="1258"/>
      <c r="BK39" s="1258"/>
      <c r="BL39" s="1258"/>
      <c r="BM39" s="1258"/>
      <c r="BN39" s="1258"/>
      <c r="BO39" s="1258"/>
      <c r="BP39" s="1258"/>
      <c r="BQ39" s="1258"/>
      <c r="BR39" s="1258"/>
      <c r="BS39" s="1892"/>
      <c r="BU39" s="46" t="s">
        <v>272</v>
      </c>
      <c r="BV39" s="51">
        <v>50123</v>
      </c>
      <c r="BW39" s="68">
        <f t="shared" si="17"/>
        <v>0</v>
      </c>
      <c r="BX39" s="68">
        <f t="shared" si="18"/>
        <v>0</v>
      </c>
      <c r="BY39" s="68">
        <f t="shared" si="5"/>
        <v>0</v>
      </c>
      <c r="BZ39" s="126">
        <f t="shared" si="6"/>
        <v>0</v>
      </c>
      <c r="CA39" s="73" t="str">
        <f t="shared" si="2"/>
        <v/>
      </c>
      <c r="CB39" s="395"/>
      <c r="CC39" s="396"/>
      <c r="CD39" s="91"/>
      <c r="CE39" s="46"/>
      <c r="CF39" s="51"/>
      <c r="CG39" s="76">
        <f t="shared" si="3"/>
        <v>0</v>
      </c>
      <c r="CH39" s="126">
        <f t="shared" si="4"/>
        <v>0</v>
      </c>
      <c r="CI39" s="91"/>
      <c r="CJ39" s="378">
        <v>501231</v>
      </c>
      <c r="CK39" s="378">
        <v>501233</v>
      </c>
      <c r="CM39" s="378"/>
    </row>
    <row r="40" spans="1:91" ht="13.5" customHeight="1" thickBot="1" x14ac:dyDescent="0.2">
      <c r="A40" s="1206"/>
      <c r="B40" s="1495" t="s">
        <v>273</v>
      </c>
      <c r="C40" s="1496"/>
      <c r="D40" s="1496"/>
      <c r="E40" s="1364" t="s">
        <v>115</v>
      </c>
      <c r="F40" s="1364"/>
      <c r="G40" s="1365"/>
      <c r="H40" s="1368"/>
      <c r="I40" s="1335"/>
      <c r="J40" s="1335"/>
      <c r="K40" s="1335"/>
      <c r="L40" s="1335"/>
      <c r="M40" s="1369"/>
      <c r="N40" s="1303">
        <f>IFERROR(VLOOKUP($CJ40,・!$G$2:$H$430,2,FALSE),"")</f>
        <v>580</v>
      </c>
      <c r="O40" s="1304"/>
      <c r="P40" s="1305"/>
      <c r="Q40" s="1980"/>
      <c r="R40" s="1981"/>
      <c r="S40" s="1982"/>
      <c r="T40" s="1568"/>
      <c r="U40" s="1340"/>
      <c r="V40" s="1340"/>
      <c r="W40" s="1340"/>
      <c r="X40" s="1340"/>
      <c r="Y40" s="1569"/>
      <c r="Z40" s="1603"/>
      <c r="AA40" s="1604"/>
      <c r="AB40" s="1604"/>
      <c r="AC40" s="1604"/>
      <c r="AD40" s="1604"/>
      <c r="AE40" s="1604"/>
      <c r="AF40" s="1604"/>
      <c r="AG40" s="1604"/>
      <c r="AH40" s="1604"/>
      <c r="AI40" s="1604"/>
      <c r="AJ40" s="1604"/>
      <c r="AK40" s="1604"/>
      <c r="AL40" s="1604"/>
      <c r="AM40" s="1604"/>
      <c r="AN40" s="1604"/>
      <c r="AO40" s="1604"/>
      <c r="AP40" s="1604"/>
      <c r="AQ40" s="1605"/>
      <c r="AR40" s="1957"/>
      <c r="AS40" s="1958"/>
      <c r="AT40" s="1958"/>
      <c r="AU40" s="1958"/>
      <c r="AV40" s="1958"/>
      <c r="AW40" s="1958"/>
      <c r="AX40" s="1958"/>
      <c r="AY40" s="1958"/>
      <c r="AZ40" s="1958"/>
      <c r="BA40" s="1958"/>
      <c r="BB40" s="1959"/>
      <c r="BC40" s="1896"/>
      <c r="BD40" s="1230"/>
      <c r="BE40" s="1230"/>
      <c r="BF40" s="1230"/>
      <c r="BG40" s="1230"/>
      <c r="BH40" s="1230"/>
      <c r="BI40" s="1230"/>
      <c r="BJ40" s="1230"/>
      <c r="BK40" s="1230"/>
      <c r="BL40" s="1230"/>
      <c r="BM40" s="1230"/>
      <c r="BN40" s="1230"/>
      <c r="BO40" s="1230"/>
      <c r="BP40" s="1230"/>
      <c r="BQ40" s="1230"/>
      <c r="BR40" s="1230"/>
      <c r="BS40" s="1897"/>
      <c r="BU40" s="55" t="s">
        <v>273</v>
      </c>
      <c r="BV40" s="65">
        <v>50124</v>
      </c>
      <c r="BW40" s="70">
        <f t="shared" si="17"/>
        <v>0</v>
      </c>
      <c r="BX40" s="70">
        <f t="shared" si="18"/>
        <v>0</v>
      </c>
      <c r="BY40" s="70">
        <f t="shared" si="5"/>
        <v>0</v>
      </c>
      <c r="BZ40" s="128">
        <f t="shared" si="6"/>
        <v>0</v>
      </c>
      <c r="CA40" s="75" t="str">
        <f t="shared" si="2"/>
        <v/>
      </c>
      <c r="CB40" s="397"/>
      <c r="CC40" s="398"/>
      <c r="CD40" s="91"/>
      <c r="CE40" s="55"/>
      <c r="CF40" s="65"/>
      <c r="CG40" s="77">
        <f t="shared" si="3"/>
        <v>0</v>
      </c>
      <c r="CH40" s="128">
        <f t="shared" si="4"/>
        <v>0</v>
      </c>
      <c r="CI40" s="91"/>
      <c r="CJ40" s="378">
        <v>501241</v>
      </c>
      <c r="CK40" s="378">
        <v>501243</v>
      </c>
      <c r="CM40" s="378"/>
    </row>
    <row r="41" spans="1:91" ht="13.5" customHeight="1" thickTop="1" thickBot="1" x14ac:dyDescent="0.2">
      <c r="A41" s="1207"/>
      <c r="B41" s="40" t="s">
        <v>1351</v>
      </c>
      <c r="C41" s="1366" t="s">
        <v>11</v>
      </c>
      <c r="D41" s="1367"/>
      <c r="E41" s="1434">
        <f>Q41</f>
        <v>0</v>
      </c>
      <c r="F41" s="1539"/>
      <c r="G41" s="1540"/>
      <c r="H41" s="1518"/>
      <c r="I41" s="1519"/>
      <c r="J41" s="1519"/>
      <c r="K41" s="1976"/>
      <c r="L41" s="1976"/>
      <c r="M41" s="1977"/>
      <c r="N41" s="1314">
        <f>SUM(N35:P40)</f>
        <v>8360</v>
      </c>
      <c r="O41" s="1315"/>
      <c r="P41" s="1315"/>
      <c r="Q41" s="1231">
        <f>SUM(Q35:S40)</f>
        <v>0</v>
      </c>
      <c r="R41" s="1231"/>
      <c r="S41" s="1341"/>
      <c r="T41" s="1518"/>
      <c r="U41" s="1519"/>
      <c r="V41" s="1519"/>
      <c r="W41" s="1519"/>
      <c r="X41" s="1519"/>
      <c r="Y41" s="1521"/>
      <c r="Z41" s="2000"/>
      <c r="AA41" s="2001"/>
      <c r="AB41" s="2001"/>
      <c r="AC41" s="2001"/>
      <c r="AD41" s="2001"/>
      <c r="AE41" s="2001"/>
      <c r="AF41" s="2001"/>
      <c r="AG41" s="2001"/>
      <c r="AH41" s="2001"/>
      <c r="AI41" s="2001"/>
      <c r="AJ41" s="2001"/>
      <c r="AK41" s="2001"/>
      <c r="AL41" s="2001"/>
      <c r="AM41" s="2001"/>
      <c r="AN41" s="2001"/>
      <c r="AO41" s="2001"/>
      <c r="AP41" s="2001"/>
      <c r="AQ41" s="2001"/>
      <c r="AR41" s="1914"/>
      <c r="AS41" s="1915"/>
      <c r="AT41" s="1915"/>
      <c r="AU41" s="1915"/>
      <c r="AV41" s="1915"/>
      <c r="AW41" s="1915"/>
      <c r="AX41" s="1915"/>
      <c r="AY41" s="1915"/>
      <c r="AZ41" s="1915"/>
      <c r="BA41" s="1915"/>
      <c r="BB41" s="1916"/>
      <c r="BC41" s="2033"/>
      <c r="BD41" s="1968"/>
      <c r="BE41" s="1968"/>
      <c r="BF41" s="1968"/>
      <c r="BG41" s="1968"/>
      <c r="BH41" s="1968"/>
      <c r="BI41" s="1968"/>
      <c r="BJ41" s="1968"/>
      <c r="BK41" s="1968"/>
      <c r="BL41" s="1968"/>
      <c r="BM41" s="1968"/>
      <c r="BN41" s="1968"/>
      <c r="BO41" s="1968"/>
      <c r="BP41" s="1968"/>
      <c r="BQ41" s="1968"/>
      <c r="BR41" s="1968"/>
      <c r="BS41" s="1969"/>
      <c r="BU41" s="140">
        <f>SUM(BY41,CA41:CC41,CG41)</f>
        <v>0</v>
      </c>
      <c r="BV41" s="153"/>
      <c r="BW41" s="190">
        <f>SUM(BW35:BW40)</f>
        <v>0</v>
      </c>
      <c r="BX41" s="190">
        <f t="shared" ref="BX41:BY41" si="19">SUM(BX35:BX40)</f>
        <v>0</v>
      </c>
      <c r="BY41" s="190">
        <f t="shared" si="19"/>
        <v>0</v>
      </c>
      <c r="BZ41" s="155"/>
      <c r="CA41" s="191">
        <f>SUM(CA35:CA40)</f>
        <v>0</v>
      </c>
      <c r="CB41" s="411">
        <f t="shared" ref="CB41:CC41" si="20">SUM(CB35:CB40)</f>
        <v>0</v>
      </c>
      <c r="CC41" s="412">
        <f t="shared" si="20"/>
        <v>0</v>
      </c>
      <c r="CD41" s="91"/>
      <c r="CE41" s="143"/>
      <c r="CF41" s="144"/>
      <c r="CG41" s="190">
        <f>SUM(CG35:CG40)</f>
        <v>0</v>
      </c>
      <c r="CH41" s="155"/>
      <c r="CI41" s="91"/>
      <c r="CM41" s="391"/>
    </row>
    <row r="42" spans="1:91" s="279" customFormat="1" ht="13.5" customHeight="1" thickBot="1" x14ac:dyDescent="0.2">
      <c r="A42" s="1712" t="s">
        <v>1407</v>
      </c>
      <c r="B42" s="1713"/>
      <c r="C42" s="1713"/>
      <c r="D42" s="1714"/>
      <c r="E42" s="1612">
        <f>SUM(E41,E34,E23,E18,E12)</f>
        <v>0</v>
      </c>
      <c r="F42" s="1612"/>
      <c r="G42" s="1613"/>
      <c r="H42" s="1428">
        <f>SUM(H41,H34,H23,H18,H12)</f>
        <v>21480</v>
      </c>
      <c r="I42" s="1429"/>
      <c r="J42" s="1429"/>
      <c r="K42" s="1430">
        <f>SUM(K12,K34)</f>
        <v>0</v>
      </c>
      <c r="L42" s="1430"/>
      <c r="M42" s="1431"/>
      <c r="N42" s="1428">
        <f>SUM(N41,N34,N23,N18,N12)</f>
        <v>41060</v>
      </c>
      <c r="O42" s="1429"/>
      <c r="P42" s="1429"/>
      <c r="Q42" s="1430">
        <f>SUM(Q41,Q34,Q23,Q18,Q12)</f>
        <v>0</v>
      </c>
      <c r="R42" s="1430"/>
      <c r="S42" s="1431"/>
      <c r="T42" s="1432">
        <f>SUM(T34,T12)</f>
        <v>0</v>
      </c>
      <c r="U42" s="1430"/>
      <c r="V42" s="1430"/>
      <c r="W42" s="1430">
        <f>SUM(W34,W12)</f>
        <v>0</v>
      </c>
      <c r="X42" s="1430"/>
      <c r="Y42" s="1433"/>
      <c r="Z42" s="1948"/>
      <c r="AA42" s="1949"/>
      <c r="AB42" s="1949"/>
      <c r="AC42" s="1949"/>
      <c r="AD42" s="1949"/>
      <c r="AE42" s="1949"/>
      <c r="AF42" s="1949"/>
      <c r="AG42" s="1949"/>
      <c r="AH42" s="1949"/>
      <c r="AI42" s="1949"/>
      <c r="AJ42" s="1949"/>
      <c r="AK42" s="1949"/>
      <c r="AL42" s="1949"/>
      <c r="AM42" s="1949"/>
      <c r="AN42" s="1949"/>
      <c r="AO42" s="1949"/>
      <c r="AP42" s="1949"/>
      <c r="AQ42" s="1950"/>
      <c r="AR42" s="1973" t="s">
        <v>1407</v>
      </c>
      <c r="AS42" s="1974"/>
      <c r="AT42" s="1974"/>
      <c r="AU42" s="1974"/>
      <c r="AV42" s="1975"/>
      <c r="AW42" s="1629">
        <f>SUM(AW34,AW12)</f>
        <v>16680</v>
      </c>
      <c r="AX42" s="1389"/>
      <c r="AY42" s="1389"/>
      <c r="AZ42" s="1390">
        <f>SUM(AZ34,AZ12)</f>
        <v>0</v>
      </c>
      <c r="BA42" s="1390"/>
      <c r="BB42" s="1983"/>
      <c r="BC42" s="1989"/>
      <c r="BD42" s="1990"/>
      <c r="BE42" s="1990"/>
      <c r="BF42" s="1990"/>
      <c r="BG42" s="1990"/>
      <c r="BH42" s="1990"/>
      <c r="BI42" s="1990"/>
      <c r="BJ42" s="1990"/>
      <c r="BK42" s="1990"/>
      <c r="BL42" s="1990"/>
      <c r="BM42" s="1990"/>
      <c r="BN42" s="1990"/>
      <c r="BO42" s="1990"/>
      <c r="BP42" s="1990"/>
      <c r="BQ42" s="1990"/>
      <c r="BR42" s="1990"/>
      <c r="BS42" s="1991"/>
      <c r="BU42" s="280">
        <f>SUM(BU41,BU34,BU23,BU18,BU12)</f>
        <v>0</v>
      </c>
      <c r="BV42" s="281"/>
      <c r="BW42" s="282">
        <f>SUM(BW41,BW34,BW23,BW18,BW12)</f>
        <v>0</v>
      </c>
      <c r="BX42" s="282">
        <f>SUM(BX41,BX34,BX23,BX18,BX12)</f>
        <v>0</v>
      </c>
      <c r="BY42" s="282">
        <f>SUM(BY41,BY34,BY23,BY18,BY12)</f>
        <v>0</v>
      </c>
      <c r="BZ42" s="283"/>
      <c r="CA42" s="284">
        <f>SUM(CA41,CA34,CA23,CA18,CA12)</f>
        <v>0</v>
      </c>
      <c r="CB42" s="413">
        <f>SUM(CB41,CB34,CB23,CB18,CB12)</f>
        <v>0</v>
      </c>
      <c r="CC42" s="414">
        <f>SUM(CC41,CC34,CC23,CC18,CC12)</f>
        <v>0</v>
      </c>
      <c r="CD42" s="285"/>
      <c r="CE42" s="280"/>
      <c r="CF42" s="281"/>
      <c r="CG42" s="282">
        <f>SUM(CG41,CG34,CG23,CG18,CG12)</f>
        <v>0</v>
      </c>
      <c r="CH42" s="286"/>
      <c r="CI42" s="287">
        <f>SUM(BY42:CH42)</f>
        <v>0</v>
      </c>
      <c r="CM42" s="393"/>
    </row>
    <row r="43" spans="1:91" s="7" customFormat="1" ht="17.25" customHeight="1" thickBot="1" x14ac:dyDescent="0.2">
      <c r="A43"/>
      <c r="B43" s="1204" t="s">
        <v>1593</v>
      </c>
      <c r="C43" s="1204"/>
      <c r="D43" s="1204"/>
      <c r="E43" s="1204"/>
      <c r="F43" s="1204"/>
      <c r="G43" s="1204"/>
      <c r="H43" s="1204"/>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204"/>
      <c r="AL43" s="1204"/>
      <c r="AM43" s="1204"/>
      <c r="AN43" s="1204"/>
      <c r="AO43" s="1204"/>
      <c r="AP43" s="1204"/>
      <c r="AQ43" s="1204"/>
      <c r="AR43" s="1204"/>
      <c r="AS43" s="1204"/>
      <c r="AT43" s="1204"/>
      <c r="AU43" s="1204"/>
      <c r="AV43" s="1204"/>
      <c r="AW43" s="1204"/>
      <c r="AX43" s="1204"/>
      <c r="AY43" s="1204"/>
      <c r="AZ43" s="1204"/>
      <c r="BA43" s="1204"/>
      <c r="BB43" s="1204"/>
      <c r="BC43" s="1204"/>
      <c r="BD43" s="1204"/>
      <c r="BE43" s="1204"/>
      <c r="BF43" s="1204"/>
      <c r="BG43" s="1204"/>
      <c r="BH43" s="1204"/>
      <c r="BI43" s="1204"/>
      <c r="BJ43" s="1204"/>
      <c r="BK43" s="1204"/>
      <c r="BL43" s="1204"/>
      <c r="BM43" s="1204"/>
      <c r="BN43" s="1204"/>
      <c r="BO43" s="1204"/>
      <c r="BP43" s="1204"/>
      <c r="BQ43" s="1204"/>
      <c r="BR43" s="1204"/>
      <c r="BS43" s="1204"/>
      <c r="BU43" s="164"/>
      <c r="BV43" s="164"/>
      <c r="BW43" s="193"/>
      <c r="BX43" s="193"/>
      <c r="BY43" s="194">
        <f>SUM(BY42,CG42)</f>
        <v>0</v>
      </c>
      <c r="BZ43" s="164"/>
      <c r="CA43" s="71"/>
      <c r="CB43" s="193"/>
      <c r="CC43" s="193"/>
      <c r="CD43" s="164"/>
      <c r="CE43" s="164"/>
      <c r="CF43" s="164"/>
      <c r="CG43" s="193"/>
      <c r="CH43" s="193"/>
      <c r="CI43" s="193"/>
      <c r="CM43" s="380"/>
    </row>
    <row r="44" spans="1:91" s="7" customFormat="1" ht="12.95" customHeight="1" thickBot="1" x14ac:dyDescent="0.2">
      <c r="BU44" s="71"/>
      <c r="BV44" s="71"/>
      <c r="BW44" s="71"/>
      <c r="BX44" s="71"/>
      <c r="BY44" s="172">
        <f>SUM(BY42,CG42)</f>
        <v>0</v>
      </c>
      <c r="BZ44" s="114"/>
      <c r="CA44" s="71"/>
      <c r="CB44" s="71"/>
      <c r="CC44" s="71"/>
      <c r="CD44" s="71"/>
      <c r="CE44" s="71"/>
      <c r="CF44" s="71"/>
      <c r="CG44" s="71"/>
      <c r="CH44" s="114"/>
      <c r="CI44" s="71"/>
      <c r="CM44" s="383"/>
    </row>
    <row r="45" spans="1:91" s="7" customFormat="1" ht="12.95" customHeight="1" x14ac:dyDescent="0.15">
      <c r="BZ45" s="119"/>
      <c r="CH45" s="119"/>
      <c r="CM45" s="383"/>
    </row>
    <row r="46" spans="1:91" s="7" customFormat="1" ht="12.95" customHeight="1" x14ac:dyDescent="0.15">
      <c r="BZ46" s="119"/>
      <c r="CH46" s="119"/>
      <c r="CM46" s="383"/>
    </row>
    <row r="47" spans="1:91" s="7" customFormat="1" ht="12.95" customHeight="1" x14ac:dyDescent="0.15">
      <c r="BZ47" s="119"/>
      <c r="CH47" s="119"/>
      <c r="CM47" s="383"/>
    </row>
    <row r="48" spans="1:91" s="7" customFormat="1" ht="12.95" customHeight="1" x14ac:dyDescent="0.15">
      <c r="BZ48" s="119"/>
      <c r="CH48" s="119"/>
      <c r="CM48" s="383"/>
    </row>
    <row r="49" spans="1:91" s="7" customFormat="1" ht="12.95" customHeight="1" x14ac:dyDescent="0.15">
      <c r="BZ49" s="119"/>
      <c r="CH49" s="119"/>
      <c r="CM49" s="383"/>
    </row>
    <row r="50" spans="1:91" s="7" customFormat="1" ht="12.95" customHeight="1" x14ac:dyDescent="0.15">
      <c r="BZ50" s="119"/>
      <c r="CH50" s="119"/>
      <c r="CM50" s="383"/>
    </row>
    <row r="51" spans="1:91" s="7" customFormat="1" ht="12.95" customHeight="1" x14ac:dyDescent="0.15">
      <c r="BZ51" s="119"/>
      <c r="CH51" s="119"/>
      <c r="CM51" s="383"/>
    </row>
    <row r="52" spans="1:91" ht="12.95" customHeight="1" x14ac:dyDescent="0.15">
      <c r="A52"/>
      <c r="B52"/>
      <c r="C52"/>
      <c r="D52"/>
      <c r="E52"/>
      <c r="F52"/>
      <c r="G52"/>
      <c r="H52"/>
      <c r="I52"/>
      <c r="J52"/>
      <c r="K52"/>
      <c r="L52"/>
      <c r="M52"/>
      <c r="N52"/>
      <c r="O52"/>
      <c r="P52"/>
      <c r="Q52"/>
      <c r="R52"/>
      <c r="S52"/>
      <c r="T52"/>
      <c r="U52"/>
      <c r="W52"/>
    </row>
    <row r="53" spans="1:91" ht="12.95" customHeight="1" x14ac:dyDescent="0.15">
      <c r="A53"/>
      <c r="B53"/>
      <c r="C53"/>
      <c r="D53"/>
      <c r="E53"/>
      <c r="F53"/>
      <c r="G53"/>
      <c r="H53"/>
      <c r="I53"/>
      <c r="J53"/>
      <c r="K53"/>
      <c r="L53"/>
      <c r="M53"/>
      <c r="N53"/>
      <c r="O53"/>
      <c r="P53"/>
      <c r="Q53"/>
      <c r="R53"/>
      <c r="S53"/>
      <c r="T53"/>
      <c r="U53"/>
      <c r="W53"/>
    </row>
    <row r="54" spans="1:91" ht="12.95" customHeight="1" x14ac:dyDescent="0.15">
      <c r="A54"/>
      <c r="B54"/>
      <c r="C54"/>
      <c r="D54"/>
      <c r="E54"/>
      <c r="F54"/>
      <c r="G54"/>
      <c r="H54"/>
      <c r="I54"/>
      <c r="J54"/>
      <c r="K54"/>
      <c r="L54"/>
      <c r="M54"/>
      <c r="N54"/>
      <c r="O54"/>
      <c r="P54"/>
      <c r="Q54"/>
      <c r="R54"/>
      <c r="S54"/>
      <c r="T54"/>
      <c r="U54"/>
      <c r="W54"/>
    </row>
    <row r="55" spans="1:91" ht="12.95" customHeight="1" x14ac:dyDescent="0.15">
      <c r="A55"/>
      <c r="B55"/>
      <c r="C55"/>
      <c r="D55"/>
      <c r="E55"/>
      <c r="F55"/>
      <c r="G55"/>
      <c r="H55"/>
      <c r="I55"/>
      <c r="J55"/>
      <c r="K55"/>
      <c r="L55"/>
      <c r="M55"/>
      <c r="N55"/>
      <c r="O55"/>
      <c r="P55"/>
      <c r="Q55"/>
      <c r="R55"/>
      <c r="S55"/>
      <c r="T55"/>
      <c r="U55"/>
      <c r="W55"/>
    </row>
    <row r="56" spans="1:91" ht="12.95" customHeight="1" x14ac:dyDescent="0.15">
      <c r="A56"/>
      <c r="B56"/>
      <c r="C56"/>
      <c r="D56"/>
      <c r="E56"/>
      <c r="F56"/>
      <c r="G56"/>
      <c r="H56"/>
      <c r="I56"/>
      <c r="J56"/>
      <c r="K56"/>
      <c r="L56"/>
      <c r="M56"/>
      <c r="N56"/>
      <c r="O56"/>
      <c r="P56"/>
      <c r="Q56"/>
      <c r="R56"/>
      <c r="S56"/>
      <c r="T56"/>
      <c r="U56"/>
      <c r="W56"/>
    </row>
    <row r="57" spans="1:91" ht="12.95" customHeight="1" x14ac:dyDescent="0.15">
      <c r="A57"/>
      <c r="B57"/>
      <c r="C57"/>
      <c r="D57"/>
      <c r="E57"/>
      <c r="F57"/>
      <c r="G57"/>
      <c r="H57"/>
      <c r="I57"/>
      <c r="J57"/>
      <c r="K57"/>
      <c r="L57"/>
      <c r="M57"/>
      <c r="N57"/>
      <c r="O57"/>
      <c r="P57"/>
      <c r="Q57"/>
      <c r="R57"/>
      <c r="S57"/>
      <c r="T57"/>
      <c r="U57"/>
      <c r="W57"/>
    </row>
    <row r="58" spans="1:91" ht="12.95" customHeight="1" x14ac:dyDescent="0.15">
      <c r="A58"/>
      <c r="B58"/>
      <c r="C58"/>
      <c r="D58"/>
      <c r="E58"/>
      <c r="F58"/>
      <c r="G58"/>
      <c r="H58"/>
      <c r="I58"/>
      <c r="J58"/>
      <c r="K58"/>
      <c r="L58"/>
      <c r="M58"/>
      <c r="N58"/>
      <c r="O58"/>
      <c r="P58"/>
      <c r="Q58"/>
      <c r="R58"/>
      <c r="S58"/>
      <c r="T58"/>
      <c r="U58"/>
      <c r="W58"/>
    </row>
    <row r="59" spans="1:91" ht="12.95" customHeight="1" x14ac:dyDescent="0.15">
      <c r="A59"/>
      <c r="B59"/>
      <c r="C59"/>
      <c r="D59"/>
      <c r="E59"/>
      <c r="F59"/>
      <c r="G59"/>
      <c r="H59"/>
      <c r="I59"/>
      <c r="J59"/>
      <c r="K59"/>
      <c r="L59"/>
      <c r="M59"/>
      <c r="N59"/>
      <c r="O59"/>
      <c r="P59"/>
      <c r="Q59"/>
      <c r="R59"/>
      <c r="S59"/>
      <c r="T59"/>
      <c r="U59"/>
      <c r="W59"/>
    </row>
    <row r="60" spans="1:91" ht="12.95" customHeight="1" x14ac:dyDescent="0.15">
      <c r="A60"/>
      <c r="B60"/>
      <c r="C60"/>
      <c r="D60"/>
      <c r="E60"/>
      <c r="F60"/>
      <c r="G60"/>
      <c r="H60"/>
      <c r="I60"/>
      <c r="J60"/>
      <c r="K60"/>
      <c r="L60"/>
      <c r="M60"/>
      <c r="N60"/>
      <c r="O60"/>
      <c r="P60"/>
      <c r="Q60"/>
      <c r="R60"/>
      <c r="S60"/>
      <c r="T60"/>
      <c r="U60"/>
      <c r="W60"/>
    </row>
    <row r="61" spans="1:91" ht="12.95" customHeight="1" x14ac:dyDescent="0.15">
      <c r="A61"/>
      <c r="B61"/>
      <c r="C61"/>
      <c r="D61"/>
      <c r="E61"/>
      <c r="F61"/>
      <c r="G61"/>
      <c r="H61"/>
      <c r="I61"/>
      <c r="J61"/>
      <c r="K61"/>
      <c r="L61"/>
      <c r="M61"/>
      <c r="N61"/>
      <c r="O61"/>
      <c r="P61"/>
      <c r="Q61"/>
      <c r="R61"/>
      <c r="S61"/>
      <c r="T61"/>
      <c r="U61"/>
      <c r="W61"/>
    </row>
    <row r="62" spans="1:91" ht="12.95" customHeight="1" x14ac:dyDescent="0.15">
      <c r="A62"/>
      <c r="B62"/>
      <c r="C62"/>
      <c r="D62"/>
      <c r="E62"/>
      <c r="F62"/>
      <c r="G62"/>
      <c r="H62"/>
      <c r="I62"/>
      <c r="J62"/>
      <c r="K62"/>
      <c r="L62"/>
      <c r="M62"/>
      <c r="N62"/>
      <c r="O62"/>
      <c r="P62"/>
      <c r="Q62"/>
      <c r="R62"/>
      <c r="S62"/>
      <c r="T62"/>
      <c r="U62"/>
      <c r="W62"/>
    </row>
    <row r="63" spans="1:91" ht="12.95" customHeight="1" x14ac:dyDescent="0.15">
      <c r="A63"/>
      <c r="B63"/>
      <c r="C63"/>
      <c r="D63"/>
      <c r="E63"/>
      <c r="F63"/>
      <c r="G63"/>
      <c r="H63"/>
      <c r="I63"/>
      <c r="J63"/>
      <c r="K63"/>
      <c r="L63"/>
      <c r="M63"/>
      <c r="N63"/>
      <c r="O63"/>
      <c r="P63"/>
      <c r="Q63"/>
      <c r="R63"/>
      <c r="S63"/>
      <c r="T63"/>
      <c r="U63"/>
      <c r="W63"/>
    </row>
    <row r="64" spans="1:91" ht="12.95" customHeight="1" x14ac:dyDescent="0.15">
      <c r="A64"/>
      <c r="B64"/>
      <c r="C64"/>
      <c r="D64"/>
      <c r="E64"/>
      <c r="F64"/>
      <c r="G64"/>
      <c r="H64"/>
      <c r="I64"/>
      <c r="J64"/>
      <c r="K64"/>
      <c r="L64"/>
      <c r="M64"/>
      <c r="N64"/>
      <c r="O64"/>
      <c r="P64"/>
      <c r="Q64"/>
      <c r="R64"/>
      <c r="S64"/>
      <c r="T64"/>
      <c r="U64"/>
      <c r="W64"/>
    </row>
    <row r="65" spans="1:23" ht="12.95" customHeight="1" x14ac:dyDescent="0.15">
      <c r="A65"/>
      <c r="B65"/>
      <c r="C65"/>
      <c r="D65"/>
      <c r="E65"/>
      <c r="F65"/>
      <c r="G65"/>
      <c r="H65"/>
      <c r="I65"/>
      <c r="J65"/>
      <c r="K65"/>
      <c r="L65"/>
      <c r="M65"/>
      <c r="N65"/>
      <c r="O65"/>
      <c r="P65"/>
      <c r="Q65"/>
      <c r="R65"/>
      <c r="S65"/>
      <c r="T65"/>
      <c r="U65"/>
      <c r="W65"/>
    </row>
    <row r="66" spans="1:23" ht="12.95" customHeight="1" x14ac:dyDescent="0.15">
      <c r="A66"/>
      <c r="B66"/>
      <c r="C66"/>
      <c r="D66"/>
      <c r="E66"/>
      <c r="F66"/>
      <c r="G66"/>
      <c r="H66"/>
      <c r="I66"/>
      <c r="J66"/>
      <c r="K66"/>
      <c r="L66"/>
      <c r="M66"/>
      <c r="N66"/>
      <c r="O66"/>
      <c r="P66"/>
      <c r="Q66"/>
      <c r="R66"/>
      <c r="S66"/>
      <c r="T66"/>
      <c r="U66"/>
      <c r="W66"/>
    </row>
    <row r="67" spans="1:23" ht="12.95" customHeight="1" x14ac:dyDescent="0.15">
      <c r="A67"/>
      <c r="B67"/>
      <c r="C67"/>
      <c r="D67"/>
      <c r="E67"/>
      <c r="F67"/>
      <c r="G67"/>
      <c r="H67"/>
      <c r="I67"/>
      <c r="J67"/>
      <c r="K67"/>
      <c r="L67"/>
      <c r="M67"/>
      <c r="N67"/>
      <c r="O67"/>
      <c r="P67"/>
      <c r="Q67"/>
      <c r="R67"/>
      <c r="S67"/>
      <c r="T67"/>
      <c r="U67"/>
      <c r="W67"/>
    </row>
    <row r="68" spans="1:23" ht="12" customHeight="1" x14ac:dyDescent="0.15">
      <c r="A68"/>
      <c r="B68"/>
      <c r="C68"/>
      <c r="D68"/>
      <c r="E68"/>
      <c r="F68"/>
      <c r="G68"/>
      <c r="H68"/>
      <c r="I68"/>
      <c r="J68"/>
      <c r="K68"/>
      <c r="L68"/>
      <c r="M68"/>
      <c r="N68"/>
      <c r="O68"/>
      <c r="P68"/>
      <c r="Q68"/>
      <c r="R68"/>
      <c r="S68"/>
      <c r="T68"/>
      <c r="U68"/>
      <c r="W68"/>
    </row>
    <row r="69" spans="1:23" ht="12.95" customHeight="1" x14ac:dyDescent="0.15">
      <c r="A69"/>
      <c r="B69"/>
      <c r="C69"/>
      <c r="D69"/>
      <c r="E69"/>
      <c r="F69"/>
      <c r="G69"/>
      <c r="H69"/>
      <c r="I69"/>
      <c r="J69"/>
      <c r="K69"/>
      <c r="L69"/>
      <c r="M69"/>
      <c r="N69"/>
      <c r="O69"/>
      <c r="P69"/>
      <c r="Q69"/>
      <c r="R69"/>
      <c r="S69"/>
      <c r="T69"/>
      <c r="U69"/>
      <c r="W69"/>
    </row>
    <row r="70" spans="1:23" ht="13.5" customHeight="1" x14ac:dyDescent="0.15">
      <c r="A70"/>
      <c r="B70"/>
      <c r="C70"/>
      <c r="D70"/>
      <c r="E70"/>
      <c r="F70"/>
      <c r="G70"/>
      <c r="H70"/>
      <c r="I70"/>
      <c r="J70"/>
      <c r="K70"/>
      <c r="L70"/>
      <c r="M70"/>
      <c r="N70"/>
      <c r="O70"/>
      <c r="P70"/>
      <c r="Q70"/>
      <c r="R70"/>
      <c r="S70"/>
      <c r="T70"/>
      <c r="U70"/>
      <c r="W70"/>
    </row>
    <row r="71" spans="1:23" ht="12.95" customHeight="1" x14ac:dyDescent="0.15">
      <c r="A71"/>
      <c r="B71"/>
      <c r="C71"/>
      <c r="D71"/>
      <c r="E71"/>
      <c r="F71"/>
      <c r="G71"/>
      <c r="H71"/>
      <c r="I71"/>
      <c r="J71"/>
      <c r="K71"/>
      <c r="L71"/>
      <c r="M71"/>
      <c r="N71"/>
      <c r="O71"/>
      <c r="P71"/>
      <c r="Q71"/>
      <c r="R71"/>
      <c r="S71"/>
      <c r="T71"/>
      <c r="U71"/>
      <c r="W71"/>
    </row>
    <row r="72" spans="1:23" ht="12.95" customHeight="1" x14ac:dyDescent="0.15">
      <c r="A72"/>
      <c r="B72"/>
      <c r="C72"/>
      <c r="D72"/>
      <c r="E72"/>
      <c r="F72"/>
      <c r="G72"/>
      <c r="H72"/>
      <c r="I72"/>
      <c r="J72"/>
      <c r="K72"/>
      <c r="L72"/>
      <c r="M72"/>
      <c r="N72"/>
      <c r="O72"/>
      <c r="P72"/>
      <c r="Q72"/>
      <c r="R72"/>
      <c r="S72"/>
      <c r="T72"/>
      <c r="U72"/>
      <c r="W72"/>
    </row>
    <row r="73" spans="1:23" ht="12.95" customHeight="1" x14ac:dyDescent="0.15">
      <c r="A73"/>
      <c r="B73"/>
      <c r="C73"/>
      <c r="D73"/>
      <c r="E73"/>
      <c r="F73"/>
      <c r="G73"/>
      <c r="H73"/>
      <c r="I73"/>
      <c r="J73"/>
      <c r="K73"/>
      <c r="L73"/>
      <c r="M73"/>
      <c r="N73"/>
      <c r="O73"/>
      <c r="P73"/>
      <c r="Q73"/>
      <c r="R73"/>
      <c r="S73"/>
      <c r="T73"/>
      <c r="U73"/>
      <c r="W73"/>
    </row>
    <row r="74" spans="1:23" ht="13.5" customHeight="1" x14ac:dyDescent="0.15">
      <c r="A74"/>
      <c r="B74"/>
      <c r="C74"/>
      <c r="D74"/>
      <c r="E74"/>
      <c r="F74"/>
      <c r="G74"/>
      <c r="H74"/>
      <c r="I74"/>
      <c r="J74"/>
      <c r="K74"/>
      <c r="L74"/>
      <c r="M74"/>
      <c r="N74"/>
      <c r="O74"/>
      <c r="P74"/>
      <c r="Q74"/>
      <c r="R74"/>
      <c r="S74"/>
      <c r="T74"/>
      <c r="U74"/>
      <c r="W74"/>
    </row>
    <row r="75" spans="1:23" x14ac:dyDescent="0.15">
      <c r="A75"/>
      <c r="B75"/>
      <c r="C75"/>
      <c r="D75"/>
      <c r="E75"/>
      <c r="F75"/>
      <c r="G75"/>
      <c r="H75"/>
      <c r="I75"/>
      <c r="J75"/>
      <c r="K75"/>
      <c r="L75"/>
      <c r="M75"/>
      <c r="N75"/>
      <c r="O75"/>
      <c r="P75"/>
      <c r="Q75"/>
      <c r="R75"/>
      <c r="S75"/>
      <c r="T75"/>
      <c r="U75"/>
      <c r="W75"/>
    </row>
    <row r="76" spans="1:23" x14ac:dyDescent="0.15">
      <c r="A76"/>
      <c r="B76"/>
      <c r="C76"/>
      <c r="D76"/>
      <c r="E76"/>
      <c r="F76"/>
      <c r="G76"/>
      <c r="H76"/>
      <c r="I76"/>
      <c r="J76"/>
      <c r="K76"/>
      <c r="L76"/>
      <c r="M76"/>
      <c r="N76"/>
      <c r="O76"/>
      <c r="P76"/>
      <c r="Q76"/>
      <c r="R76"/>
      <c r="S76"/>
      <c r="T76"/>
      <c r="U76"/>
      <c r="W76"/>
    </row>
    <row r="77" spans="1:23" ht="12.95" customHeight="1" x14ac:dyDescent="0.15">
      <c r="A77"/>
      <c r="B77"/>
      <c r="C77"/>
      <c r="D77"/>
      <c r="E77"/>
      <c r="F77"/>
      <c r="G77"/>
      <c r="H77"/>
      <c r="I77"/>
      <c r="J77"/>
      <c r="K77"/>
      <c r="L77"/>
      <c r="M77"/>
      <c r="N77"/>
      <c r="O77"/>
      <c r="P77"/>
      <c r="Q77"/>
      <c r="R77"/>
      <c r="S77"/>
      <c r="T77"/>
      <c r="U77"/>
      <c r="W77"/>
    </row>
    <row r="78" spans="1:23" ht="13.5" customHeight="1" x14ac:dyDescent="0.15">
      <c r="A78"/>
      <c r="B78"/>
      <c r="C78"/>
      <c r="D78"/>
      <c r="E78"/>
      <c r="F78"/>
      <c r="G78"/>
      <c r="H78"/>
      <c r="I78"/>
      <c r="J78"/>
      <c r="K78"/>
      <c r="L78"/>
      <c r="M78"/>
      <c r="N78"/>
      <c r="O78"/>
      <c r="P78"/>
      <c r="Q78"/>
      <c r="R78"/>
      <c r="S78"/>
      <c r="T78"/>
      <c r="U78"/>
      <c r="W78"/>
    </row>
    <row r="79" spans="1:23" ht="13.5" customHeight="1" x14ac:dyDescent="0.15">
      <c r="A79"/>
      <c r="B79"/>
      <c r="C79"/>
      <c r="D79"/>
      <c r="E79"/>
      <c r="F79"/>
      <c r="G79"/>
      <c r="H79"/>
      <c r="I79"/>
      <c r="J79"/>
      <c r="K79"/>
      <c r="L79"/>
      <c r="M79"/>
      <c r="N79"/>
      <c r="O79"/>
      <c r="P79"/>
      <c r="Q79"/>
      <c r="R79"/>
      <c r="S79"/>
      <c r="T79"/>
      <c r="U79"/>
      <c r="W79"/>
    </row>
    <row r="80" spans="1:23"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3.5" customHeight="1" x14ac:dyDescent="0.15">
      <c r="A82"/>
      <c r="B82"/>
      <c r="C82"/>
      <c r="D82"/>
      <c r="E82"/>
      <c r="F82"/>
      <c r="G82"/>
      <c r="H82"/>
      <c r="I82"/>
      <c r="J82"/>
      <c r="K82"/>
      <c r="L82"/>
      <c r="M82"/>
      <c r="N82"/>
      <c r="O82"/>
      <c r="P82"/>
      <c r="Q82"/>
      <c r="R82"/>
      <c r="S82"/>
      <c r="T82"/>
      <c r="U82"/>
      <c r="W82"/>
    </row>
    <row r="83" spans="1:23" x14ac:dyDescent="0.15">
      <c r="A83"/>
      <c r="B83"/>
      <c r="C83"/>
      <c r="D83"/>
      <c r="E83"/>
      <c r="F83"/>
      <c r="G83"/>
      <c r="H83"/>
      <c r="I83"/>
      <c r="J83"/>
      <c r="K83"/>
      <c r="L83"/>
      <c r="M83"/>
      <c r="N83"/>
      <c r="O83"/>
      <c r="P83"/>
      <c r="Q83"/>
      <c r="R83"/>
      <c r="S83"/>
      <c r="T83"/>
      <c r="U83"/>
      <c r="W83"/>
    </row>
    <row r="84" spans="1:23" x14ac:dyDescent="0.15">
      <c r="A84"/>
      <c r="B84"/>
      <c r="C84"/>
      <c r="D84"/>
      <c r="E84"/>
      <c r="F84"/>
      <c r="G84"/>
      <c r="H84"/>
      <c r="I84"/>
      <c r="J84"/>
      <c r="K84"/>
      <c r="L84"/>
      <c r="M84"/>
      <c r="N84"/>
      <c r="O84"/>
      <c r="P84"/>
      <c r="Q84"/>
      <c r="R84"/>
      <c r="S84"/>
      <c r="T84"/>
      <c r="U84"/>
      <c r="W84"/>
    </row>
    <row r="85" spans="1:23" x14ac:dyDescent="0.15">
      <c r="A85"/>
      <c r="B85"/>
      <c r="C85"/>
      <c r="D85"/>
      <c r="E85"/>
      <c r="F85"/>
      <c r="G85"/>
      <c r="H85"/>
      <c r="I85"/>
      <c r="J85"/>
      <c r="K85"/>
      <c r="L85"/>
      <c r="M85"/>
      <c r="N85"/>
      <c r="O85"/>
      <c r="P85"/>
      <c r="Q85"/>
      <c r="R85"/>
      <c r="S85"/>
      <c r="T85"/>
      <c r="U85"/>
      <c r="W85"/>
    </row>
    <row r="86" spans="1:23" x14ac:dyDescent="0.15">
      <c r="A86"/>
      <c r="B86"/>
      <c r="C86"/>
      <c r="D86"/>
      <c r="E86"/>
      <c r="F86"/>
      <c r="G86"/>
      <c r="H86"/>
      <c r="I86"/>
      <c r="J86"/>
      <c r="K86"/>
      <c r="L86"/>
      <c r="M86"/>
      <c r="N86"/>
      <c r="O86"/>
      <c r="P86"/>
      <c r="Q86"/>
      <c r="R86"/>
      <c r="S86"/>
      <c r="T86"/>
      <c r="U86"/>
      <c r="W86"/>
    </row>
    <row r="87" spans="1:23" x14ac:dyDescent="0.15">
      <c r="A87"/>
      <c r="B87"/>
      <c r="C87"/>
      <c r="D87"/>
      <c r="E87"/>
      <c r="F87"/>
      <c r="G87"/>
      <c r="H87"/>
      <c r="I87"/>
      <c r="J87"/>
      <c r="K87"/>
      <c r="L87"/>
      <c r="M87"/>
      <c r="N87"/>
      <c r="O87"/>
      <c r="P87"/>
      <c r="Q87"/>
      <c r="R87"/>
      <c r="S87"/>
      <c r="T87"/>
      <c r="U87"/>
      <c r="W87"/>
    </row>
    <row r="88" spans="1:23" x14ac:dyDescent="0.15">
      <c r="A88"/>
      <c r="B88"/>
      <c r="C88"/>
      <c r="D88"/>
      <c r="E88"/>
      <c r="F88"/>
      <c r="G88"/>
      <c r="H88"/>
      <c r="I88"/>
      <c r="J88"/>
      <c r="K88"/>
      <c r="L88"/>
      <c r="M88"/>
      <c r="N88"/>
      <c r="O88"/>
      <c r="P88"/>
      <c r="Q88"/>
      <c r="R88"/>
      <c r="S88"/>
      <c r="T88"/>
      <c r="U88"/>
      <c r="W88"/>
    </row>
    <row r="89" spans="1:23" x14ac:dyDescent="0.15">
      <c r="A89"/>
      <c r="B89"/>
      <c r="C89"/>
      <c r="D89"/>
      <c r="E89"/>
      <c r="F89"/>
      <c r="G89"/>
      <c r="H89"/>
      <c r="I89"/>
      <c r="J89"/>
      <c r="K89"/>
      <c r="L89"/>
      <c r="M89"/>
      <c r="N89"/>
      <c r="O89"/>
      <c r="P89"/>
      <c r="Q89"/>
      <c r="R89"/>
      <c r="S89"/>
      <c r="T89"/>
      <c r="U89"/>
      <c r="W89"/>
    </row>
    <row r="90" spans="1:23"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x14ac:dyDescent="0.15">
      <c r="A93"/>
      <c r="B93"/>
      <c r="C93"/>
      <c r="D93"/>
      <c r="E93"/>
      <c r="F93"/>
      <c r="G93"/>
      <c r="H93"/>
      <c r="I93"/>
      <c r="J93"/>
      <c r="K93"/>
      <c r="L93"/>
      <c r="M93"/>
      <c r="N93"/>
      <c r="O93"/>
      <c r="P93"/>
      <c r="Q93"/>
      <c r="R93"/>
      <c r="S93"/>
      <c r="T93"/>
      <c r="U93"/>
      <c r="W93"/>
    </row>
    <row r="94" spans="1:23" x14ac:dyDescent="0.15">
      <c r="A94"/>
      <c r="B94"/>
      <c r="C94"/>
      <c r="D94"/>
      <c r="E94"/>
      <c r="F94"/>
      <c r="G94"/>
      <c r="H94"/>
      <c r="I94"/>
      <c r="J94"/>
      <c r="K94"/>
      <c r="L94"/>
      <c r="M94"/>
      <c r="N94"/>
      <c r="O94"/>
      <c r="P94"/>
      <c r="Q94"/>
      <c r="R94"/>
      <c r="S94"/>
      <c r="T94"/>
      <c r="U94"/>
      <c r="W94"/>
    </row>
    <row r="95" spans="1:23"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ht="12.95" customHeight="1" x14ac:dyDescent="0.15">
      <c r="A129"/>
      <c r="B129"/>
      <c r="C129"/>
      <c r="D129"/>
      <c r="E129"/>
      <c r="F129"/>
      <c r="G129"/>
      <c r="H129"/>
      <c r="I129"/>
      <c r="J129"/>
      <c r="K129"/>
      <c r="L129"/>
      <c r="M129"/>
      <c r="N129"/>
      <c r="O129"/>
      <c r="P129"/>
      <c r="Q129"/>
      <c r="R129"/>
      <c r="S129"/>
      <c r="T129"/>
      <c r="U129"/>
      <c r="W129"/>
    </row>
    <row r="130" spans="1:23" ht="13.5" customHeight="1"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ht="12.95" customHeight="1" x14ac:dyDescent="0.15">
      <c r="A134"/>
      <c r="B134"/>
      <c r="C134"/>
      <c r="D134"/>
      <c r="E134"/>
      <c r="F134"/>
      <c r="G134"/>
      <c r="H134"/>
      <c r="I134"/>
      <c r="J134"/>
      <c r="K134"/>
      <c r="L134"/>
      <c r="M134"/>
      <c r="N134"/>
      <c r="O134"/>
      <c r="P134"/>
      <c r="Q134"/>
      <c r="R134"/>
      <c r="S134"/>
      <c r="T134"/>
      <c r="U134"/>
      <c r="W134"/>
    </row>
    <row r="135" spans="1:23" ht="13.5" customHeight="1"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ht="12.95" customHeight="1" x14ac:dyDescent="0.15">
      <c r="A146"/>
      <c r="B146"/>
      <c r="C146"/>
      <c r="D146"/>
      <c r="E146"/>
      <c r="F146"/>
      <c r="G146"/>
      <c r="H146"/>
      <c r="I146"/>
      <c r="J146"/>
      <c r="K146"/>
      <c r="L146"/>
      <c r="M146"/>
      <c r="N146"/>
      <c r="O146"/>
      <c r="P146"/>
      <c r="Q146"/>
      <c r="R146"/>
      <c r="S146"/>
      <c r="T146"/>
      <c r="U146"/>
      <c r="W146"/>
    </row>
    <row r="147" spans="1:23" ht="13.5" customHeight="1"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ht="12.95" customHeight="1" x14ac:dyDescent="0.15">
      <c r="A159"/>
      <c r="B159"/>
      <c r="C159"/>
      <c r="D159"/>
      <c r="E159"/>
      <c r="F159"/>
      <c r="G159"/>
      <c r="H159"/>
      <c r="I159"/>
      <c r="J159"/>
      <c r="K159"/>
      <c r="L159"/>
      <c r="M159"/>
      <c r="N159"/>
      <c r="O159"/>
      <c r="P159"/>
      <c r="Q159"/>
      <c r="R159"/>
      <c r="S159"/>
      <c r="T159"/>
      <c r="U159"/>
      <c r="W159"/>
    </row>
    <row r="160" spans="1:23" ht="13.5" customHeight="1"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ht="12.95" customHeight="1" x14ac:dyDescent="0.15">
      <c r="A164"/>
      <c r="B164"/>
      <c r="C164"/>
      <c r="D164"/>
      <c r="E164"/>
      <c r="F164"/>
      <c r="G164"/>
      <c r="H164"/>
      <c r="I164"/>
      <c r="J164"/>
      <c r="K164"/>
      <c r="L164"/>
      <c r="M164"/>
      <c r="N164"/>
      <c r="O164"/>
      <c r="P164"/>
      <c r="Q164"/>
      <c r="R164"/>
      <c r="S164"/>
      <c r="T164"/>
      <c r="U164"/>
      <c r="W164"/>
    </row>
    <row r="165" spans="1:23" ht="13.5" customHeight="1"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2.95" customHeight="1" x14ac:dyDescent="0.15">
      <c r="A167"/>
      <c r="B167"/>
      <c r="C167"/>
      <c r="D167"/>
      <c r="E167"/>
      <c r="F167"/>
      <c r="G167"/>
      <c r="H167"/>
      <c r="I167"/>
      <c r="J167"/>
      <c r="K167"/>
      <c r="L167"/>
      <c r="M167"/>
      <c r="N167"/>
      <c r="O167"/>
      <c r="P167"/>
      <c r="Q167"/>
      <c r="R167"/>
      <c r="S167"/>
      <c r="T167"/>
      <c r="U167"/>
      <c r="W167"/>
    </row>
    <row r="168" spans="1:23" ht="12.95" customHeight="1" x14ac:dyDescent="0.15">
      <c r="A168"/>
      <c r="B168"/>
      <c r="C168"/>
      <c r="D168"/>
      <c r="E168"/>
      <c r="F168"/>
      <c r="G168"/>
      <c r="H168"/>
      <c r="I168"/>
      <c r="J168"/>
      <c r="K168"/>
      <c r="L168"/>
      <c r="M168"/>
      <c r="N168"/>
      <c r="O168"/>
      <c r="P168"/>
      <c r="Q168"/>
      <c r="R168"/>
      <c r="S168"/>
      <c r="T168"/>
      <c r="U168"/>
      <c r="W168"/>
    </row>
    <row r="169" spans="1:23" ht="12.95" customHeight="1" x14ac:dyDescent="0.15">
      <c r="A169"/>
      <c r="B169"/>
      <c r="C169"/>
      <c r="D169"/>
      <c r="E169"/>
      <c r="F169"/>
      <c r="G169"/>
      <c r="H169"/>
      <c r="I169"/>
      <c r="J169"/>
      <c r="K169"/>
      <c r="L169"/>
      <c r="M169"/>
      <c r="N169"/>
      <c r="O169"/>
      <c r="P169"/>
      <c r="Q169"/>
      <c r="R169"/>
      <c r="S169"/>
      <c r="T169"/>
      <c r="U169"/>
      <c r="W169"/>
    </row>
    <row r="170" spans="1:23" ht="13.5" customHeight="1"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ht="12.95" customHeight="1" x14ac:dyDescent="0.15">
      <c r="A187"/>
      <c r="B187"/>
      <c r="C187"/>
      <c r="D187"/>
      <c r="E187"/>
      <c r="F187"/>
      <c r="G187"/>
      <c r="H187"/>
      <c r="I187"/>
      <c r="J187"/>
      <c r="K187"/>
      <c r="L187"/>
      <c r="M187"/>
      <c r="N187"/>
      <c r="O187"/>
      <c r="P187"/>
      <c r="Q187"/>
      <c r="R187"/>
      <c r="S187"/>
      <c r="T187"/>
      <c r="U187"/>
      <c r="W187"/>
    </row>
    <row r="188" spans="1:23" ht="13.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ht="12.95" customHeight="1"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sheetData>
  <sheetProtection algorithmName="SHA-512" hashValue="3umtw69ggUwIcB0TTNwcC5Qc6z69/lp5xarUpsN82d6ZTEDLQc+0+elLu9W/ayFjV0SWsvM2yvIQGDP+TmNFRA==" saltValue="pGYS9qXitc6Q6LPrGlJ2kQ==" spinCount="100000" sheet="1" objects="1" scenarios="1"/>
  <dataConsolidate/>
  <mergeCells count="359">
    <mergeCell ref="BC35:BS40"/>
    <mergeCell ref="AR35:BB40"/>
    <mergeCell ref="AR41:BB41"/>
    <mergeCell ref="Q39:S39"/>
    <mergeCell ref="Q37:S37"/>
    <mergeCell ref="N38:P38"/>
    <mergeCell ref="Q38:S38"/>
    <mergeCell ref="Z37:AQ37"/>
    <mergeCell ref="N36:P36"/>
    <mergeCell ref="Q35:S35"/>
    <mergeCell ref="Z38:AQ38"/>
    <mergeCell ref="N35:P35"/>
    <mergeCell ref="T41:Y41"/>
    <mergeCell ref="BC41:BS41"/>
    <mergeCell ref="Z41:AQ41"/>
    <mergeCell ref="Z36:AQ36"/>
    <mergeCell ref="Q36:S36"/>
    <mergeCell ref="Z35:AQ35"/>
    <mergeCell ref="A9:A18"/>
    <mergeCell ref="E28:G28"/>
    <mergeCell ref="CJ7:CK7"/>
    <mergeCell ref="T19:Y22"/>
    <mergeCell ref="H29:J29"/>
    <mergeCell ref="K29:M29"/>
    <mergeCell ref="H30:M30"/>
    <mergeCell ref="N19:P19"/>
    <mergeCell ref="H34:J34"/>
    <mergeCell ref="K34:M34"/>
    <mergeCell ref="N34:P34"/>
    <mergeCell ref="Q34:S34"/>
    <mergeCell ref="N32:P32"/>
    <mergeCell ref="Q32:S32"/>
    <mergeCell ref="Z29:AQ29"/>
    <mergeCell ref="Z31:AQ31"/>
    <mergeCell ref="T33:Y33"/>
    <mergeCell ref="Z34:AQ34"/>
    <mergeCell ref="T34:V34"/>
    <mergeCell ref="W34:Y34"/>
    <mergeCell ref="Z33:AQ33"/>
    <mergeCell ref="Q33:S33"/>
    <mergeCell ref="K32:M32"/>
    <mergeCell ref="T32:V32"/>
    <mergeCell ref="A7:A8"/>
    <mergeCell ref="N37:P37"/>
    <mergeCell ref="A19:A23"/>
    <mergeCell ref="A35:A41"/>
    <mergeCell ref="B38:D38"/>
    <mergeCell ref="E18:G18"/>
    <mergeCell ref="E23:G23"/>
    <mergeCell ref="E34:G34"/>
    <mergeCell ref="E41:G41"/>
    <mergeCell ref="B33:D33"/>
    <mergeCell ref="E37:G37"/>
    <mergeCell ref="E24:G24"/>
    <mergeCell ref="B37:D37"/>
    <mergeCell ref="B36:D36"/>
    <mergeCell ref="E36:G36"/>
    <mergeCell ref="E38:G38"/>
    <mergeCell ref="B35:D35"/>
    <mergeCell ref="E35:G35"/>
    <mergeCell ref="N40:P40"/>
    <mergeCell ref="N39:P39"/>
    <mergeCell ref="C41:D41"/>
    <mergeCell ref="A25:A34"/>
    <mergeCell ref="B40:D40"/>
    <mergeCell ref="B28:D28"/>
    <mergeCell ref="CE7:CH7"/>
    <mergeCell ref="BU7:BZ7"/>
    <mergeCell ref="B20:D20"/>
    <mergeCell ref="E20:G20"/>
    <mergeCell ref="N20:P20"/>
    <mergeCell ref="Q20:S20"/>
    <mergeCell ref="N23:P23"/>
    <mergeCell ref="Q23:S23"/>
    <mergeCell ref="Z23:AQ23"/>
    <mergeCell ref="Z20:AQ20"/>
    <mergeCell ref="C18:D18"/>
    <mergeCell ref="C23:D23"/>
    <mergeCell ref="B22:D22"/>
    <mergeCell ref="Q19:S19"/>
    <mergeCell ref="B21:D21"/>
    <mergeCell ref="E21:G21"/>
    <mergeCell ref="N21:P21"/>
    <mergeCell ref="Z19:AQ19"/>
    <mergeCell ref="Z18:AQ18"/>
    <mergeCell ref="Z21:AQ21"/>
    <mergeCell ref="Z22:AQ22"/>
    <mergeCell ref="B13:D13"/>
    <mergeCell ref="E13:G13"/>
    <mergeCell ref="N13:P13"/>
    <mergeCell ref="B14:D14"/>
    <mergeCell ref="E14:G14"/>
    <mergeCell ref="N14:P14"/>
    <mergeCell ref="B15:D15"/>
    <mergeCell ref="E15:G15"/>
    <mergeCell ref="N15:P15"/>
    <mergeCell ref="H33:M33"/>
    <mergeCell ref="N24:P24"/>
    <mergeCell ref="N25:P25"/>
    <mergeCell ref="B25:D25"/>
    <mergeCell ref="E25:G25"/>
    <mergeCell ref="B17:D17"/>
    <mergeCell ref="H24:J24"/>
    <mergeCell ref="K24:M24"/>
    <mergeCell ref="B24:D24"/>
    <mergeCell ref="E22:G22"/>
    <mergeCell ref="H19:M22"/>
    <mergeCell ref="B19:D19"/>
    <mergeCell ref="E19:G19"/>
    <mergeCell ref="N18:P18"/>
    <mergeCell ref="B31:D31"/>
    <mergeCell ref="E33:G33"/>
    <mergeCell ref="B32:D32"/>
    <mergeCell ref="N33:P33"/>
    <mergeCell ref="E29:G29"/>
    <mergeCell ref="B26:D26"/>
    <mergeCell ref="E26:G26"/>
    <mergeCell ref="B16:D16"/>
    <mergeCell ref="E16:G16"/>
    <mergeCell ref="N16:P16"/>
    <mergeCell ref="N31:P31"/>
    <mergeCell ref="Q31:S31"/>
    <mergeCell ref="N30:P30"/>
    <mergeCell ref="Q30:S30"/>
    <mergeCell ref="K27:M27"/>
    <mergeCell ref="N27:P27"/>
    <mergeCell ref="Q27:S27"/>
    <mergeCell ref="Q18:S18"/>
    <mergeCell ref="Q24:S24"/>
    <mergeCell ref="Q25:S25"/>
    <mergeCell ref="Q26:S26"/>
    <mergeCell ref="W1:X1"/>
    <mergeCell ref="AW12:AY12"/>
    <mergeCell ref="AZ12:BB12"/>
    <mergeCell ref="W8:Y8"/>
    <mergeCell ref="BC9:BS9"/>
    <mergeCell ref="AZ9:BB9"/>
    <mergeCell ref="AZ10:BB10"/>
    <mergeCell ref="BC10:BS10"/>
    <mergeCell ref="BC11:BS11"/>
    <mergeCell ref="AR11:BB11"/>
    <mergeCell ref="AU10:AV10"/>
    <mergeCell ref="Z10:AQ10"/>
    <mergeCell ref="AR8:AT8"/>
    <mergeCell ref="Z9:AQ9"/>
    <mergeCell ref="AR9:AT9"/>
    <mergeCell ref="AW9:AY9"/>
    <mergeCell ref="AW10:AY10"/>
    <mergeCell ref="AR10:AT10"/>
    <mergeCell ref="Z11:AQ11"/>
    <mergeCell ref="AU8:AV8"/>
    <mergeCell ref="AU9:AV9"/>
    <mergeCell ref="Z7:AQ8"/>
    <mergeCell ref="BC1:BS1"/>
    <mergeCell ref="AZ8:BB8"/>
    <mergeCell ref="BC19:BS22"/>
    <mergeCell ref="BF2:BL2"/>
    <mergeCell ref="BM2:BS2"/>
    <mergeCell ref="Z25:AQ25"/>
    <mergeCell ref="AR25:AT25"/>
    <mergeCell ref="AU25:AV25"/>
    <mergeCell ref="AW25:AY25"/>
    <mergeCell ref="AZ25:BB25"/>
    <mergeCell ref="Z24:AQ24"/>
    <mergeCell ref="AR24:AT24"/>
    <mergeCell ref="AU24:AV24"/>
    <mergeCell ref="AR7:BB7"/>
    <mergeCell ref="AW8:AY8"/>
    <mergeCell ref="Z12:AQ12"/>
    <mergeCell ref="AR12:AV12"/>
    <mergeCell ref="AA2:AG2"/>
    <mergeCell ref="BC7:BS8"/>
    <mergeCell ref="Z17:AQ17"/>
    <mergeCell ref="Z16:AQ16"/>
    <mergeCell ref="Z13:AQ13"/>
    <mergeCell ref="Z15:AQ15"/>
    <mergeCell ref="Z14:AQ14"/>
    <mergeCell ref="BC12:BS12"/>
    <mergeCell ref="BC24:BS24"/>
    <mergeCell ref="BC42:BS42"/>
    <mergeCell ref="BC25:BS25"/>
    <mergeCell ref="AR26:AT26"/>
    <mergeCell ref="BC34:BS34"/>
    <mergeCell ref="AW34:AY34"/>
    <mergeCell ref="AZ34:BB34"/>
    <mergeCell ref="AU26:AV26"/>
    <mergeCell ref="BC30:BS33"/>
    <mergeCell ref="BC27:BS27"/>
    <mergeCell ref="BC26:BS26"/>
    <mergeCell ref="BC29:BS29"/>
    <mergeCell ref="BC28:BS28"/>
    <mergeCell ref="AW29:AY29"/>
    <mergeCell ref="AZ29:BB29"/>
    <mergeCell ref="AR29:AT29"/>
    <mergeCell ref="AR34:AV34"/>
    <mergeCell ref="AR30:BB33"/>
    <mergeCell ref="AU29:AV29"/>
    <mergeCell ref="AW27:AY27"/>
    <mergeCell ref="AU27:AV27"/>
    <mergeCell ref="AW28:AY28"/>
    <mergeCell ref="AZ27:BB27"/>
    <mergeCell ref="AR28:AT28"/>
    <mergeCell ref="AU28:AV28"/>
    <mergeCell ref="AZ28:BB28"/>
    <mergeCell ref="AZ24:BB24"/>
    <mergeCell ref="Z28:AQ28"/>
    <mergeCell ref="AR27:AT27"/>
    <mergeCell ref="Q22:S22"/>
    <mergeCell ref="C12:D12"/>
    <mergeCell ref="N9:P9"/>
    <mergeCell ref="BC23:BS23"/>
    <mergeCell ref="H25:J25"/>
    <mergeCell ref="K25:M25"/>
    <mergeCell ref="T25:V25"/>
    <mergeCell ref="W25:Y25"/>
    <mergeCell ref="K26:M26"/>
    <mergeCell ref="T26:V26"/>
    <mergeCell ref="W26:Y26"/>
    <mergeCell ref="T23:Y23"/>
    <mergeCell ref="H23:M23"/>
    <mergeCell ref="AR23:BB23"/>
    <mergeCell ref="N26:P26"/>
    <mergeCell ref="H26:J26"/>
    <mergeCell ref="AW26:AY26"/>
    <mergeCell ref="AZ26:BB26"/>
    <mergeCell ref="Z26:AQ26"/>
    <mergeCell ref="T24:V24"/>
    <mergeCell ref="AZ42:BB42"/>
    <mergeCell ref="E42:G42"/>
    <mergeCell ref="H42:J42"/>
    <mergeCell ref="K42:M42"/>
    <mergeCell ref="N42:P42"/>
    <mergeCell ref="Q42:S42"/>
    <mergeCell ref="T42:V42"/>
    <mergeCell ref="K3:X3"/>
    <mergeCell ref="Z30:AQ30"/>
    <mergeCell ref="AA5:AG5"/>
    <mergeCell ref="AH3:AX5"/>
    <mergeCell ref="Q21:S21"/>
    <mergeCell ref="N22:P22"/>
    <mergeCell ref="B7:Y7"/>
    <mergeCell ref="B8:D8"/>
    <mergeCell ref="E8:G8"/>
    <mergeCell ref="H8:J8"/>
    <mergeCell ref="K8:M8"/>
    <mergeCell ref="N8:P8"/>
    <mergeCell ref="AR18:BB18"/>
    <mergeCell ref="H18:M18"/>
    <mergeCell ref="T18:Y18"/>
    <mergeCell ref="Q8:S8"/>
    <mergeCell ref="AW24:AY24"/>
    <mergeCell ref="E32:G32"/>
    <mergeCell ref="B30:D30"/>
    <mergeCell ref="E30:G30"/>
    <mergeCell ref="E31:G31"/>
    <mergeCell ref="A42:D42"/>
    <mergeCell ref="W42:Y42"/>
    <mergeCell ref="Z42:AQ42"/>
    <mergeCell ref="AR42:AV42"/>
    <mergeCell ref="AW42:AY42"/>
    <mergeCell ref="H31:J31"/>
    <mergeCell ref="E40:G40"/>
    <mergeCell ref="B39:D39"/>
    <mergeCell ref="E39:G39"/>
    <mergeCell ref="C34:D34"/>
    <mergeCell ref="W32:Y32"/>
    <mergeCell ref="H41:M41"/>
    <mergeCell ref="N41:P41"/>
    <mergeCell ref="Q41:S41"/>
    <mergeCell ref="Z39:AQ39"/>
    <mergeCell ref="Z40:AQ40"/>
    <mergeCell ref="H35:M40"/>
    <mergeCell ref="T35:Y40"/>
    <mergeCell ref="Q40:S40"/>
    <mergeCell ref="Z32:AQ32"/>
    <mergeCell ref="W27:Y27"/>
    <mergeCell ref="H32:J32"/>
    <mergeCell ref="T29:V29"/>
    <mergeCell ref="W29:Y29"/>
    <mergeCell ref="T28:V28"/>
    <mergeCell ref="W28:Y28"/>
    <mergeCell ref="N28:P28"/>
    <mergeCell ref="Q28:S28"/>
    <mergeCell ref="K31:M31"/>
    <mergeCell ref="Q29:S29"/>
    <mergeCell ref="N29:P29"/>
    <mergeCell ref="H27:J27"/>
    <mergeCell ref="Y5:Z5"/>
    <mergeCell ref="T30:Y30"/>
    <mergeCell ref="H28:J28"/>
    <mergeCell ref="K28:M28"/>
    <mergeCell ref="Z27:AQ27"/>
    <mergeCell ref="T31:V31"/>
    <mergeCell ref="W31:Y31"/>
    <mergeCell ref="B27:D27"/>
    <mergeCell ref="E27:G27"/>
    <mergeCell ref="W24:Y24"/>
    <mergeCell ref="B10:D10"/>
    <mergeCell ref="E10:G10"/>
    <mergeCell ref="H10:J10"/>
    <mergeCell ref="K10:M10"/>
    <mergeCell ref="N10:P10"/>
    <mergeCell ref="Q10:S10"/>
    <mergeCell ref="B11:D11"/>
    <mergeCell ref="B9:D9"/>
    <mergeCell ref="E11:G11"/>
    <mergeCell ref="N11:P11"/>
    <mergeCell ref="Q11:S11"/>
    <mergeCell ref="H11:M11"/>
    <mergeCell ref="Q15:S15"/>
    <mergeCell ref="B29:D29"/>
    <mergeCell ref="Q14:S14"/>
    <mergeCell ref="AY3:BE3"/>
    <mergeCell ref="T27:V27"/>
    <mergeCell ref="K2:Z2"/>
    <mergeCell ref="AH2:AX2"/>
    <mergeCell ref="AY2:BE2"/>
    <mergeCell ref="A2:J2"/>
    <mergeCell ref="A3:J5"/>
    <mergeCell ref="BC13:BS17"/>
    <mergeCell ref="BC18:BS18"/>
    <mergeCell ref="AR13:BB17"/>
    <mergeCell ref="BF3:BL3"/>
    <mergeCell ref="BM3:BS3"/>
    <mergeCell ref="K4:Z4"/>
    <mergeCell ref="AY4:BE4"/>
    <mergeCell ref="BF4:BL4"/>
    <mergeCell ref="BM4:BS4"/>
    <mergeCell ref="AY5:BE5"/>
    <mergeCell ref="BF5:BL5"/>
    <mergeCell ref="BM5:BS5"/>
    <mergeCell ref="Y3:Z3"/>
    <mergeCell ref="AA3:AG3"/>
    <mergeCell ref="AA4:AG4"/>
    <mergeCell ref="K5:X5"/>
    <mergeCell ref="B43:BS43"/>
    <mergeCell ref="T8:V8"/>
    <mergeCell ref="AR19:BB22"/>
    <mergeCell ref="N17:P17"/>
    <mergeCell ref="Q17:S17"/>
    <mergeCell ref="E17:G17"/>
    <mergeCell ref="E9:G9"/>
    <mergeCell ref="T9:Y9"/>
    <mergeCell ref="H9:M9"/>
    <mergeCell ref="T10:V10"/>
    <mergeCell ref="W10:Y10"/>
    <mergeCell ref="H13:M17"/>
    <mergeCell ref="Q13:S13"/>
    <mergeCell ref="T13:Y17"/>
    <mergeCell ref="Q9:S9"/>
    <mergeCell ref="T12:V12"/>
    <mergeCell ref="W12:Y12"/>
    <mergeCell ref="K12:M12"/>
    <mergeCell ref="N12:P12"/>
    <mergeCell ref="Q12:S12"/>
    <mergeCell ref="T11:Y11"/>
    <mergeCell ref="H12:J12"/>
    <mergeCell ref="E12:G12"/>
    <mergeCell ref="Q16:S16"/>
  </mergeCells>
  <phoneticPr fontId="3"/>
  <conditionalFormatting sqref="A1 AR7 E8 K8 Q8 AR8:AS8 AU8 AZ8">
    <cfRule type="cellIs" dxfId="46" priority="112" operator="equal">
      <formula>0</formula>
    </cfRule>
  </conditionalFormatting>
  <conditionalFormatting sqref="B7:B8">
    <cfRule type="cellIs" dxfId="45" priority="108" operator="equal">
      <formula>0</formula>
    </cfRule>
  </conditionalFormatting>
  <conditionalFormatting sqref="H10:M10 H24:M29 H31:M32">
    <cfRule type="expression" dxfId="44" priority="17">
      <formula>$Q10&lt;&gt;""</formula>
    </cfRule>
  </conditionalFormatting>
  <conditionalFormatting sqref="K10 K24:M29 K31:M32">
    <cfRule type="expression" dxfId="43" priority="16">
      <formula>$K10&gt;$H10</formula>
    </cfRule>
  </conditionalFormatting>
  <conditionalFormatting sqref="N24:P29 N31:P32">
    <cfRule type="expression" dxfId="42" priority="22">
      <formula>$K24&lt;&gt;""</formula>
    </cfRule>
  </conditionalFormatting>
  <conditionalFormatting sqref="N10:S10">
    <cfRule type="expression" dxfId="41" priority="14">
      <formula>$K10&lt;&gt;""</formula>
    </cfRule>
  </conditionalFormatting>
  <conditionalFormatting sqref="Q9:S11">
    <cfRule type="expression" dxfId="40" priority="13">
      <formula>$Q9&gt;$N9</formula>
    </cfRule>
  </conditionalFormatting>
  <conditionalFormatting sqref="Q13:S17 Q19:S22">
    <cfRule type="expression" dxfId="39" priority="70">
      <formula>$Q13&gt;$N13</formula>
    </cfRule>
  </conditionalFormatting>
  <conditionalFormatting sqref="Q24:S33">
    <cfRule type="expression" dxfId="38" priority="67">
      <formula>$Q24&gt;$N24</formula>
    </cfRule>
    <cfRule type="expression" dxfId="37" priority="79">
      <formula>$K24&lt;&gt;""</formula>
    </cfRule>
  </conditionalFormatting>
  <conditionalFormatting sqref="Q35:S40">
    <cfRule type="expression" dxfId="36" priority="66">
      <formula>$Q35&gt;$N35</formula>
    </cfRule>
  </conditionalFormatting>
  <conditionalFormatting sqref="T10:V10">
    <cfRule type="expression" dxfId="35" priority="78">
      <formula>$K10&lt;&gt;""</formula>
    </cfRule>
  </conditionalFormatting>
  <conditionalFormatting sqref="T24:V29">
    <cfRule type="expression" dxfId="34" priority="4">
      <formula>$K24&lt;&gt;""</formula>
    </cfRule>
  </conditionalFormatting>
  <conditionalFormatting sqref="T31:V32">
    <cfRule type="expression" dxfId="33" priority="2">
      <formula>$K31&lt;&gt;""</formula>
    </cfRule>
  </conditionalFormatting>
  <conditionalFormatting sqref="T10:Y10">
    <cfRule type="expression" dxfId="32" priority="76">
      <formula>$Q10&lt;&gt;""</formula>
    </cfRule>
  </conditionalFormatting>
  <conditionalFormatting sqref="T24:Y29">
    <cfRule type="expression" dxfId="31" priority="3">
      <formula>$Q24&lt;&gt;""</formula>
    </cfRule>
  </conditionalFormatting>
  <conditionalFormatting sqref="T31:Y32">
    <cfRule type="expression" dxfId="30" priority="1">
      <formula>$Q31&lt;&gt;""</formula>
    </cfRule>
  </conditionalFormatting>
  <conditionalFormatting sqref="W8">
    <cfRule type="cellIs" dxfId="29" priority="62" operator="equal">
      <formula>0</formula>
    </cfRule>
  </conditionalFormatting>
  <conditionalFormatting sqref="W10">
    <cfRule type="expression" dxfId="28" priority="60">
      <formula>$K10</formula>
    </cfRule>
  </conditionalFormatting>
  <conditionalFormatting sqref="W24:W29">
    <cfRule type="expression" dxfId="27" priority="25">
      <formula>$K24</formula>
    </cfRule>
  </conditionalFormatting>
  <conditionalFormatting sqref="W31:W32">
    <cfRule type="expression" dxfId="26" priority="30">
      <formula>$K31</formula>
    </cfRule>
  </conditionalFormatting>
  <conditionalFormatting sqref="W10:Y10 W24:Y32">
    <cfRule type="expression" dxfId="25" priority="5">
      <formula>$K10&lt;$W10</formula>
    </cfRule>
    <cfRule type="expression" dxfId="24" priority="6">
      <formula>$K10=$W10</formula>
    </cfRule>
  </conditionalFormatting>
  <conditionalFormatting sqref="AW8">
    <cfRule type="cellIs" dxfId="23" priority="111" operator="equal">
      <formula>0</formula>
    </cfRule>
  </conditionalFormatting>
  <conditionalFormatting sqref="AZ9:BB10">
    <cfRule type="expression" dxfId="22" priority="64">
      <formula>$AZ9&gt;$AW9</formula>
    </cfRule>
  </conditionalFormatting>
  <conditionalFormatting sqref="AZ24:BB29">
    <cfRule type="expression" dxfId="21" priority="63">
      <formula>$AZ24&gt;$AW24</formula>
    </cfRule>
  </conditionalFormatting>
  <dataValidations xWindow="450" yWindow="303" count="8">
    <dataValidation type="custom" allowBlank="1" showInputMessage="1" showErrorMessage="1" error="くるみるをご使用の場合は左の朝刊折込用の欄は入力しないでください。" sqref="K34 K12 K42" xr:uid="{00000000-0002-0000-0700-000000000000}">
      <formula1>COUNTIFS(K12,I12)=1</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K10:M10 Q10:S10 Q24:S32" xr:uid="{00000000-0002-0000-0700-000001000000}">
      <formula1>COUNTA($K10,$Q10)&lt;2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24:M29 K31:M32" xr:uid="{00000000-0002-0000-0700-000002000000}">
      <formula1>COUNTA($K24,$Q24)&lt;2</formula1>
    </dataValidation>
    <dataValidation allowBlank="1" showInputMessage="1" showErrorMessage="1" promptTitle="1ページ目に入力してください" prompt="部数表の１ページ目（新潟市）へ入力してください" sqref="BC1:BS1" xr:uid="{00000000-0002-0000-0700-000004000000}"/>
    <dataValidation allowBlank="1" showInputMessage="1" showErrorMessage="1" errorTitle="どちらかのセルに入力してください" error="朝刊＋くるみるをお申込みの場合は左セルへ、朝刊のみの場合は右セルへ入力してください。" sqref="Q19:S22 Q13:S17" xr:uid="{22F04100-6AB3-469A-9CE7-454166C070FC}"/>
    <dataValidation allowBlank="1" showInputMessage="1" showErrorMessage="1" promptTitle="入力不要です" prompt="入力不要です(自動計算されます)" sqref="BF5 BM5 AY5 BF3 BM3 AY3" xr:uid="{4BCEC4E4-5333-47FF-B585-FAFEF97E1962}"/>
    <dataValidation allowBlank="1" showErrorMessage="1" sqref="AH2 AA4 AA2 A2 AY2 BF2 K4 K2 BM2" xr:uid="{261189D0-38DE-4F71-81D0-A05899151502}"/>
    <dataValidation allowBlank="1" showInputMessage="1" showErrorMessage="1" promptTitle="1ページ目に入力してください" prompt="部数表の1ページ目(新潟市)へ入力してください" sqref="A3:J5 K3:X3 K5:X5 AA3:AG3 AA5:AG5 AH3:AX5" xr:uid="{15C08248-7664-4DCF-93F5-F3CE495356E5}"/>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450" yWindow="303" count="2">
        <x14:dataValidation type="list" errorStyle="warning" showInputMessage="1" error="リストにない指示を入力します" xr:uid="{65974346-29B2-4F0D-A868-0F52EEB9F228}">
          <x14:formula1>
            <xm:f>折込指示!$B$3:$B$8</xm:f>
          </x14:formula1>
          <xm:sqref>Z9:AQ11 Z35:AQ40 Z19:AQ22 Z13:AQ17 Z24:AQ33</xm:sqref>
        </x14:dataValidation>
        <x14:dataValidation type="list" errorStyle="warning" allowBlank="1" showInputMessage="1" error="リストにない指示を入力します" xr:uid="{CB13D19C-55F4-4070-9851-BCFCE5A7C66A}">
          <x14:formula1>
            <xm:f>折込指示!$B$3:$B$8</xm:f>
          </x14:formula1>
          <xm:sqref>BC9:BS10 BC24:BS29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CM245"/>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8" width="2.625" customWidth="1"/>
    <col min="59"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4" width="6.125" style="7" hidden="1" customWidth="1"/>
    <col min="85" max="85" width="6.25" style="7" hidden="1" customWidth="1"/>
    <col min="86" max="86" width="6.25" style="119" hidden="1" customWidth="1"/>
    <col min="87" max="87" width="4.875" style="7" hidden="1" customWidth="1"/>
    <col min="88" max="89" width="9" hidden="1" customWidth="1"/>
    <col min="90" max="90" width="6" hidden="1" customWidth="1"/>
    <col min="91" max="91" width="9"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182"/>
      <c r="X1" s="1182"/>
      <c r="BC1" s="1183" t="str">
        <f>新潟市!BC1</f>
        <v>２０２６年５月１日 現在</v>
      </c>
      <c r="BD1" s="1183"/>
      <c r="BE1" s="1183"/>
      <c r="BF1" s="1183"/>
      <c r="BG1" s="1183"/>
      <c r="BH1" s="1183"/>
      <c r="BI1" s="1183"/>
      <c r="BJ1" s="1183"/>
      <c r="BK1" s="1183"/>
      <c r="BL1" s="1183"/>
      <c r="BM1" s="1183"/>
      <c r="BN1" s="1183"/>
      <c r="BO1" s="1183"/>
      <c r="BP1" s="1183"/>
      <c r="BQ1" s="1183"/>
      <c r="BR1" s="1183"/>
      <c r="BS1" s="1183"/>
      <c r="BU1" s="238"/>
      <c r="BV1" s="238"/>
      <c r="BW1" s="238"/>
      <c r="BX1" s="238"/>
      <c r="BY1" s="238"/>
      <c r="BZ1" s="260"/>
      <c r="CA1" s="238"/>
      <c r="CB1" s="238"/>
      <c r="CC1" s="238"/>
      <c r="CD1" s="238"/>
      <c r="CE1" s="238"/>
      <c r="CF1" s="238"/>
      <c r="CG1" s="238"/>
      <c r="CH1" s="260"/>
      <c r="CI1" s="238"/>
    </row>
    <row r="2" spans="1:91" s="236" customFormat="1" ht="15.95" customHeight="1" x14ac:dyDescent="0.15">
      <c r="A2" s="943" t="s">
        <v>1</v>
      </c>
      <c r="B2" s="944"/>
      <c r="C2" s="944"/>
      <c r="D2" s="944"/>
      <c r="E2" s="944"/>
      <c r="F2" s="944"/>
      <c r="G2" s="944"/>
      <c r="H2" s="944"/>
      <c r="I2" s="944"/>
      <c r="J2" s="945"/>
      <c r="K2" s="943" t="s">
        <v>0</v>
      </c>
      <c r="L2" s="944"/>
      <c r="M2" s="944"/>
      <c r="N2" s="944"/>
      <c r="O2" s="944"/>
      <c r="P2" s="944"/>
      <c r="Q2" s="944"/>
      <c r="R2" s="944"/>
      <c r="S2" s="944"/>
      <c r="T2" s="944"/>
      <c r="U2" s="944"/>
      <c r="V2" s="944"/>
      <c r="W2" s="944"/>
      <c r="X2" s="944"/>
      <c r="Y2" s="944"/>
      <c r="Z2" s="945"/>
      <c r="AA2" s="943" t="s">
        <v>343</v>
      </c>
      <c r="AB2" s="944"/>
      <c r="AC2" s="944"/>
      <c r="AD2" s="944"/>
      <c r="AE2" s="944"/>
      <c r="AF2" s="944"/>
      <c r="AG2" s="945"/>
      <c r="AH2" s="944" t="s">
        <v>116</v>
      </c>
      <c r="AI2" s="944"/>
      <c r="AJ2" s="944"/>
      <c r="AK2" s="944"/>
      <c r="AL2" s="944"/>
      <c r="AM2" s="944"/>
      <c r="AN2" s="944"/>
      <c r="AO2" s="944"/>
      <c r="AP2" s="944"/>
      <c r="AQ2" s="944"/>
      <c r="AR2" s="944"/>
      <c r="AS2" s="944"/>
      <c r="AT2" s="944"/>
      <c r="AU2" s="944"/>
      <c r="AV2" s="944"/>
      <c r="AW2" s="944"/>
      <c r="AX2" s="944"/>
      <c r="AY2" s="1009" t="s">
        <v>1554</v>
      </c>
      <c r="AZ2" s="1009"/>
      <c r="BA2" s="1009"/>
      <c r="BB2" s="1009"/>
      <c r="BC2" s="1009"/>
      <c r="BD2" s="1009"/>
      <c r="BE2" s="1009"/>
      <c r="BF2" s="1009" t="s">
        <v>1555</v>
      </c>
      <c r="BG2" s="1009"/>
      <c r="BH2" s="1009"/>
      <c r="BI2" s="1009"/>
      <c r="BJ2" s="1009"/>
      <c r="BK2" s="1009"/>
      <c r="BL2" s="943"/>
      <c r="BM2" s="943" t="s">
        <v>1556</v>
      </c>
      <c r="BN2" s="944"/>
      <c r="BO2" s="944"/>
      <c r="BP2" s="944"/>
      <c r="BQ2" s="944"/>
      <c r="BR2" s="944"/>
      <c r="BS2" s="945"/>
      <c r="BU2" s="238"/>
      <c r="BV2" s="238"/>
      <c r="BW2" s="238"/>
      <c r="BX2" s="238"/>
      <c r="BY2" s="238"/>
      <c r="BZ2" s="260"/>
      <c r="CA2" s="238"/>
      <c r="CB2" s="238"/>
      <c r="CC2" s="238"/>
      <c r="CD2" s="238"/>
      <c r="CE2" s="238"/>
      <c r="CF2" s="238"/>
      <c r="CG2" s="238"/>
      <c r="CH2" s="260"/>
      <c r="CI2" s="238"/>
    </row>
    <row r="3" spans="1:91" s="236" customFormat="1" ht="21.95" customHeight="1" thickBot="1" x14ac:dyDescent="0.2">
      <c r="A3" s="1344" t="str">
        <f>新潟市!A3</f>
        <v>2026/--/--</v>
      </c>
      <c r="B3" s="1345"/>
      <c r="C3" s="1345"/>
      <c r="D3" s="1345"/>
      <c r="E3" s="1345"/>
      <c r="F3" s="1345"/>
      <c r="G3" s="1345"/>
      <c r="H3" s="1345"/>
      <c r="I3" s="1345"/>
      <c r="J3" s="1346"/>
      <c r="K3" s="1353">
        <f>新潟市!K3</f>
        <v>0</v>
      </c>
      <c r="L3" s="1353"/>
      <c r="M3" s="1353"/>
      <c r="N3" s="1353"/>
      <c r="O3" s="1353"/>
      <c r="P3" s="1353"/>
      <c r="Q3" s="1353"/>
      <c r="R3" s="1353"/>
      <c r="S3" s="1353"/>
      <c r="T3" s="1353"/>
      <c r="U3" s="1353"/>
      <c r="V3" s="1353"/>
      <c r="W3" s="1353"/>
      <c r="X3" s="1353"/>
      <c r="Y3" s="953" t="s">
        <v>1553</v>
      </c>
      <c r="Z3" s="954"/>
      <c r="AA3" s="1354">
        <f>新潟市!AA3</f>
        <v>0</v>
      </c>
      <c r="AB3" s="1355"/>
      <c r="AC3" s="1355"/>
      <c r="AD3" s="1355"/>
      <c r="AE3" s="1355"/>
      <c r="AF3" s="1355"/>
      <c r="AG3" s="1356"/>
      <c r="AH3" s="1271">
        <f>新潟市!AH3</f>
        <v>0</v>
      </c>
      <c r="AI3" s="1271"/>
      <c r="AJ3" s="1271"/>
      <c r="AK3" s="1271"/>
      <c r="AL3" s="1271"/>
      <c r="AM3" s="1271"/>
      <c r="AN3" s="1271"/>
      <c r="AO3" s="1271"/>
      <c r="AP3" s="1271"/>
      <c r="AQ3" s="1271"/>
      <c r="AR3" s="1271"/>
      <c r="AS3" s="1271"/>
      <c r="AT3" s="1271"/>
      <c r="AU3" s="1271"/>
      <c r="AV3" s="1271"/>
      <c r="AW3" s="1271"/>
      <c r="AX3" s="1271"/>
      <c r="AY3" s="1274">
        <f>BY30+CG30</f>
        <v>0</v>
      </c>
      <c r="AZ3" s="1274"/>
      <c r="BA3" s="1274"/>
      <c r="BB3" s="1274"/>
      <c r="BC3" s="1274"/>
      <c r="BD3" s="1274"/>
      <c r="BE3" s="1274"/>
      <c r="BF3" s="1274">
        <f>CA30</f>
        <v>0</v>
      </c>
      <c r="BG3" s="1274"/>
      <c r="BH3" s="1274"/>
      <c r="BI3" s="1274"/>
      <c r="BJ3" s="1274"/>
      <c r="BK3" s="1274"/>
      <c r="BL3" s="1275"/>
      <c r="BM3" s="1276">
        <f>AY3+BF3</f>
        <v>0</v>
      </c>
      <c r="BN3" s="1277"/>
      <c r="BO3" s="1277"/>
      <c r="BP3" s="1277"/>
      <c r="BQ3" s="1277"/>
      <c r="BR3" s="1277"/>
      <c r="BS3" s="1278"/>
      <c r="BU3" s="238"/>
      <c r="BV3" s="238"/>
      <c r="BW3" s="238"/>
      <c r="BX3" s="238"/>
      <c r="BY3" s="238"/>
      <c r="BZ3" s="260"/>
      <c r="CA3" s="238"/>
      <c r="CB3" s="238"/>
      <c r="CC3" s="238"/>
      <c r="CD3" s="238"/>
      <c r="CE3" s="238"/>
      <c r="CF3" s="238"/>
      <c r="CG3" s="238"/>
      <c r="CH3" s="260"/>
      <c r="CI3" s="238"/>
    </row>
    <row r="4" spans="1:91" s="236" customFormat="1" ht="15.95" customHeight="1" x14ac:dyDescent="0.15">
      <c r="A4" s="1347"/>
      <c r="B4" s="1348"/>
      <c r="C4" s="1348"/>
      <c r="D4" s="1348"/>
      <c r="E4" s="1348"/>
      <c r="F4" s="1348"/>
      <c r="G4" s="1348"/>
      <c r="H4" s="1348"/>
      <c r="I4" s="1348"/>
      <c r="J4" s="1349"/>
      <c r="K4" s="943" t="s">
        <v>2</v>
      </c>
      <c r="L4" s="944"/>
      <c r="M4" s="944"/>
      <c r="N4" s="944"/>
      <c r="O4" s="944"/>
      <c r="P4" s="944"/>
      <c r="Q4" s="944"/>
      <c r="R4" s="944"/>
      <c r="S4" s="944"/>
      <c r="T4" s="944"/>
      <c r="U4" s="944"/>
      <c r="V4" s="944"/>
      <c r="W4" s="944"/>
      <c r="X4" s="944"/>
      <c r="Y4" s="944"/>
      <c r="Z4" s="945"/>
      <c r="AA4" s="943" t="s">
        <v>362</v>
      </c>
      <c r="AB4" s="944"/>
      <c r="AC4" s="944"/>
      <c r="AD4" s="944"/>
      <c r="AE4" s="944"/>
      <c r="AF4" s="944"/>
      <c r="AG4" s="945"/>
      <c r="AH4" s="1272"/>
      <c r="AI4" s="1272"/>
      <c r="AJ4" s="1272"/>
      <c r="AK4" s="1272"/>
      <c r="AL4" s="1272"/>
      <c r="AM4" s="1272"/>
      <c r="AN4" s="1272"/>
      <c r="AO4" s="1272"/>
      <c r="AP4" s="1272"/>
      <c r="AQ4" s="1272"/>
      <c r="AR4" s="1272"/>
      <c r="AS4" s="1272"/>
      <c r="AT4" s="1272"/>
      <c r="AU4" s="1272"/>
      <c r="AV4" s="1272"/>
      <c r="AW4" s="1272"/>
      <c r="AX4" s="1272"/>
      <c r="AY4" s="997" t="s">
        <v>1557</v>
      </c>
      <c r="AZ4" s="998"/>
      <c r="BA4" s="998"/>
      <c r="BB4" s="998"/>
      <c r="BC4" s="998"/>
      <c r="BD4" s="998"/>
      <c r="BE4" s="998"/>
      <c r="BF4" s="1013" t="s">
        <v>1558</v>
      </c>
      <c r="BG4" s="1013"/>
      <c r="BH4" s="1013"/>
      <c r="BI4" s="1013"/>
      <c r="BJ4" s="1013"/>
      <c r="BK4" s="1013"/>
      <c r="BL4" s="1010"/>
      <c r="BM4" s="1010" t="s">
        <v>1559</v>
      </c>
      <c r="BN4" s="1011"/>
      <c r="BO4" s="1011"/>
      <c r="BP4" s="1011"/>
      <c r="BQ4" s="1011"/>
      <c r="BR4" s="1011"/>
      <c r="BS4" s="1012"/>
      <c r="BU4" s="238"/>
      <c r="BV4" s="238"/>
      <c r="BW4" s="238"/>
      <c r="BX4" s="238"/>
      <c r="BY4" s="238"/>
      <c r="BZ4" s="260"/>
      <c r="CA4" s="238"/>
      <c r="CB4" s="238"/>
      <c r="CC4" s="238"/>
      <c r="CD4" s="238"/>
      <c r="CE4" s="238"/>
      <c r="CF4" s="238"/>
      <c r="CG4" s="238"/>
      <c r="CH4" s="260"/>
      <c r="CI4" s="238"/>
    </row>
    <row r="5" spans="1:91" s="236" customFormat="1" ht="21.95" customHeight="1" thickBot="1" x14ac:dyDescent="0.2">
      <c r="A5" s="1350"/>
      <c r="B5" s="1351"/>
      <c r="C5" s="1351"/>
      <c r="D5" s="1351"/>
      <c r="E5" s="1351"/>
      <c r="F5" s="1351"/>
      <c r="G5" s="1351"/>
      <c r="H5" s="1351"/>
      <c r="I5" s="1351"/>
      <c r="J5" s="1352"/>
      <c r="K5" s="1357">
        <f>新潟市!K5</f>
        <v>0</v>
      </c>
      <c r="L5" s="1358"/>
      <c r="M5" s="1358"/>
      <c r="N5" s="1358"/>
      <c r="O5" s="1358"/>
      <c r="P5" s="1358"/>
      <c r="Q5" s="1358"/>
      <c r="R5" s="1358"/>
      <c r="S5" s="1358"/>
      <c r="T5" s="1358"/>
      <c r="U5" s="1358"/>
      <c r="V5" s="1358"/>
      <c r="W5" s="1358"/>
      <c r="X5" s="1358"/>
      <c r="Y5" s="1007" t="s">
        <v>1553</v>
      </c>
      <c r="Z5" s="1008"/>
      <c r="AA5" s="1276">
        <f>新潟市!AA5</f>
        <v>0</v>
      </c>
      <c r="AB5" s="1277"/>
      <c r="AC5" s="1277"/>
      <c r="AD5" s="1277"/>
      <c r="AE5" s="1277"/>
      <c r="AF5" s="1277"/>
      <c r="AG5" s="1278"/>
      <c r="AH5" s="1273"/>
      <c r="AI5" s="1273"/>
      <c r="AJ5" s="1273"/>
      <c r="AK5" s="1273"/>
      <c r="AL5" s="1273"/>
      <c r="AM5" s="1273"/>
      <c r="AN5" s="1273"/>
      <c r="AO5" s="1273"/>
      <c r="AP5" s="1273"/>
      <c r="AQ5" s="1273"/>
      <c r="AR5" s="1273"/>
      <c r="AS5" s="1273"/>
      <c r="AT5" s="1273"/>
      <c r="AU5" s="1273"/>
      <c r="AV5" s="1273"/>
      <c r="AW5" s="1273"/>
      <c r="AX5" s="1273"/>
      <c r="AY5" s="1184">
        <f>新潟市!AY5</f>
        <v>0</v>
      </c>
      <c r="AZ5" s="1185"/>
      <c r="BA5" s="1185"/>
      <c r="BB5" s="1185"/>
      <c r="BC5" s="1185"/>
      <c r="BD5" s="1185"/>
      <c r="BE5" s="1185"/>
      <c r="BF5" s="1004">
        <f>新潟市!BF5</f>
        <v>0</v>
      </c>
      <c r="BG5" s="1004"/>
      <c r="BH5" s="1004"/>
      <c r="BI5" s="1004"/>
      <c r="BJ5" s="1004"/>
      <c r="BK5" s="1004"/>
      <c r="BL5" s="999"/>
      <c r="BM5" s="999">
        <f>新潟市!BM5</f>
        <v>0</v>
      </c>
      <c r="BN5" s="1002"/>
      <c r="BO5" s="1002"/>
      <c r="BP5" s="1002"/>
      <c r="BQ5" s="1002"/>
      <c r="BR5" s="1002"/>
      <c r="BS5" s="1282"/>
      <c r="BU5" s="238"/>
      <c r="BV5" s="238"/>
      <c r="BW5" s="238"/>
      <c r="BX5" s="238"/>
      <c r="BY5" s="238"/>
      <c r="BZ5" s="260"/>
      <c r="CA5" s="238"/>
      <c r="CB5" s="238"/>
      <c r="CC5" s="238"/>
      <c r="CD5" s="238"/>
      <c r="CE5" s="238"/>
      <c r="CF5" s="238"/>
      <c r="CG5" s="238"/>
      <c r="CH5" s="260"/>
      <c r="CI5" s="238"/>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38"/>
      <c r="CF6" s="238"/>
      <c r="CG6" s="238"/>
      <c r="CH6" s="260"/>
      <c r="CI6" s="238"/>
    </row>
    <row r="7" spans="1:91" s="236" customFormat="1" ht="20.25" customHeight="1" x14ac:dyDescent="0.15">
      <c r="A7" s="1149" t="s">
        <v>1365</v>
      </c>
      <c r="B7" s="1136" t="s">
        <v>123</v>
      </c>
      <c r="C7" s="1137"/>
      <c r="D7" s="1137"/>
      <c r="E7" s="1137"/>
      <c r="F7" s="1137"/>
      <c r="G7" s="1137"/>
      <c r="H7" s="1137"/>
      <c r="I7" s="1137"/>
      <c r="J7" s="1137"/>
      <c r="K7" s="1137"/>
      <c r="L7" s="1137"/>
      <c r="M7" s="1137"/>
      <c r="N7" s="1137"/>
      <c r="O7" s="1137"/>
      <c r="P7" s="1137"/>
      <c r="Q7" s="1137"/>
      <c r="R7" s="1137"/>
      <c r="S7" s="1137"/>
      <c r="T7" s="1137"/>
      <c r="U7" s="1137"/>
      <c r="V7" s="1137"/>
      <c r="W7" s="1137"/>
      <c r="X7" s="1137"/>
      <c r="Y7" s="1138"/>
      <c r="Z7" s="1130" t="s">
        <v>296</v>
      </c>
      <c r="AA7" s="1131"/>
      <c r="AB7" s="1131"/>
      <c r="AC7" s="1131"/>
      <c r="AD7" s="1131"/>
      <c r="AE7" s="1131"/>
      <c r="AF7" s="1131"/>
      <c r="AG7" s="1131"/>
      <c r="AH7" s="1131"/>
      <c r="AI7" s="1131"/>
      <c r="AJ7" s="1131"/>
      <c r="AK7" s="1131"/>
      <c r="AL7" s="1131"/>
      <c r="AM7" s="1131"/>
      <c r="AN7" s="1131"/>
      <c r="AO7" s="1131"/>
      <c r="AP7" s="1131"/>
      <c r="AQ7" s="1131"/>
      <c r="AR7" s="1247" t="s">
        <v>3</v>
      </c>
      <c r="AS7" s="1202"/>
      <c r="AT7" s="1202"/>
      <c r="AU7" s="1202"/>
      <c r="AV7" s="1202"/>
      <c r="AW7" s="1202"/>
      <c r="AX7" s="1202"/>
      <c r="AY7" s="1202"/>
      <c r="AZ7" s="1202"/>
      <c r="BA7" s="1202"/>
      <c r="BB7" s="1203"/>
      <c r="BC7" s="1130" t="s">
        <v>296</v>
      </c>
      <c r="BD7" s="1131"/>
      <c r="BE7" s="1131"/>
      <c r="BF7" s="1131"/>
      <c r="BG7" s="1131"/>
      <c r="BH7" s="1131"/>
      <c r="BI7" s="1131"/>
      <c r="BJ7" s="1131"/>
      <c r="BK7" s="1131"/>
      <c r="BL7" s="1131"/>
      <c r="BM7" s="1131"/>
      <c r="BN7" s="1131"/>
      <c r="BO7" s="1131"/>
      <c r="BP7" s="1131"/>
      <c r="BQ7" s="1131"/>
      <c r="BR7" s="1131"/>
      <c r="BS7" s="1200"/>
      <c r="BU7" s="1170" t="s">
        <v>340</v>
      </c>
      <c r="BV7" s="1177"/>
      <c r="BW7" s="1177"/>
      <c r="BX7" s="1177"/>
      <c r="BY7" s="1177"/>
      <c r="BZ7" s="1171"/>
      <c r="CA7" s="278" t="s">
        <v>1206</v>
      </c>
      <c r="CB7" s="403" t="s">
        <v>1207</v>
      </c>
      <c r="CC7" s="404" t="s">
        <v>1208</v>
      </c>
      <c r="CD7" s="247"/>
      <c r="CE7" s="1170" t="s">
        <v>1209</v>
      </c>
      <c r="CF7" s="1177"/>
      <c r="CG7" s="1177"/>
      <c r="CH7" s="1171"/>
      <c r="CI7" s="238"/>
      <c r="CJ7" s="1811" t="s">
        <v>1224</v>
      </c>
      <c r="CK7" s="1811"/>
      <c r="CM7" s="375" t="s">
        <v>1552</v>
      </c>
    </row>
    <row r="8" spans="1:91" s="239" customFormat="1" ht="18" customHeight="1" thickBot="1" x14ac:dyDescent="0.2">
      <c r="A8" s="1150"/>
      <c r="B8" s="1168" t="s">
        <v>4</v>
      </c>
      <c r="C8" s="1146"/>
      <c r="D8" s="1146"/>
      <c r="E8" s="1139" t="s">
        <v>5</v>
      </c>
      <c r="F8" s="1139"/>
      <c r="G8" s="1140"/>
      <c r="H8" s="1145" t="s">
        <v>1228</v>
      </c>
      <c r="I8" s="1146"/>
      <c r="J8" s="1146"/>
      <c r="K8" s="1146" t="s">
        <v>117</v>
      </c>
      <c r="L8" s="1146"/>
      <c r="M8" s="1169"/>
      <c r="N8" s="1145" t="s">
        <v>122</v>
      </c>
      <c r="O8" s="1146"/>
      <c r="P8" s="1146"/>
      <c r="Q8" s="1146" t="s">
        <v>117</v>
      </c>
      <c r="R8" s="1146"/>
      <c r="S8" s="1169"/>
      <c r="T8" s="1141" t="s">
        <v>1230</v>
      </c>
      <c r="U8" s="1142"/>
      <c r="V8" s="1142"/>
      <c r="W8" s="1677" t="s">
        <v>1229</v>
      </c>
      <c r="X8" s="1677"/>
      <c r="Y8" s="1678"/>
      <c r="Z8" s="1133"/>
      <c r="AA8" s="1134"/>
      <c r="AB8" s="1134"/>
      <c r="AC8" s="1134"/>
      <c r="AD8" s="1134"/>
      <c r="AE8" s="1134"/>
      <c r="AF8" s="1134"/>
      <c r="AG8" s="1134"/>
      <c r="AH8" s="1134"/>
      <c r="AI8" s="1134"/>
      <c r="AJ8" s="1134"/>
      <c r="AK8" s="1134"/>
      <c r="AL8" s="1134"/>
      <c r="AM8" s="1134"/>
      <c r="AN8" s="1134"/>
      <c r="AO8" s="1134"/>
      <c r="AP8" s="1134"/>
      <c r="AQ8" s="1134"/>
      <c r="AR8" s="2051" t="s">
        <v>4</v>
      </c>
      <c r="AS8" s="2052"/>
      <c r="AT8" s="2053"/>
      <c r="AU8" s="1140" t="s">
        <v>5</v>
      </c>
      <c r="AV8" s="2046"/>
      <c r="AW8" s="2049" t="s">
        <v>6</v>
      </c>
      <c r="AX8" s="2049"/>
      <c r="AY8" s="2129"/>
      <c r="AZ8" s="1169" t="s">
        <v>7</v>
      </c>
      <c r="BA8" s="2049"/>
      <c r="BB8" s="2050"/>
      <c r="BC8" s="1133"/>
      <c r="BD8" s="1134"/>
      <c r="BE8" s="1134"/>
      <c r="BF8" s="1134"/>
      <c r="BG8" s="1134"/>
      <c r="BH8" s="1134"/>
      <c r="BI8" s="1134"/>
      <c r="BJ8" s="1134"/>
      <c r="BK8" s="1134"/>
      <c r="BL8" s="1134"/>
      <c r="BM8" s="1134"/>
      <c r="BN8" s="1134"/>
      <c r="BO8" s="1134"/>
      <c r="BP8" s="1134"/>
      <c r="BQ8" s="1134"/>
      <c r="BR8" s="1134"/>
      <c r="BS8" s="1201"/>
      <c r="BU8" s="240" t="s">
        <v>382</v>
      </c>
      <c r="BV8" s="241" t="s">
        <v>380</v>
      </c>
      <c r="BW8" s="255" t="s">
        <v>383</v>
      </c>
      <c r="BX8" s="255" t="s">
        <v>384</v>
      </c>
      <c r="BY8" s="255" t="s">
        <v>379</v>
      </c>
      <c r="BZ8" s="251" t="s">
        <v>1198</v>
      </c>
      <c r="CA8" s="242" t="s">
        <v>379</v>
      </c>
      <c r="CB8" s="405" t="s">
        <v>379</v>
      </c>
      <c r="CC8" s="406" t="s">
        <v>379</v>
      </c>
      <c r="CD8" s="247"/>
      <c r="CE8" s="240" t="s">
        <v>382</v>
      </c>
      <c r="CF8" s="241" t="s">
        <v>380</v>
      </c>
      <c r="CG8" s="255" t="s">
        <v>379</v>
      </c>
      <c r="CH8" s="251" t="s">
        <v>1198</v>
      </c>
      <c r="CI8" s="247"/>
      <c r="CJ8" s="386" t="s">
        <v>1551</v>
      </c>
      <c r="CK8" s="386" t="s">
        <v>1442</v>
      </c>
      <c r="CM8" s="375" t="s">
        <v>1551</v>
      </c>
    </row>
    <row r="9" spans="1:91" ht="15" customHeight="1" x14ac:dyDescent="0.15">
      <c r="A9" s="1206" t="s">
        <v>294</v>
      </c>
      <c r="B9" s="1151" t="s">
        <v>275</v>
      </c>
      <c r="C9" s="1152"/>
      <c r="D9" s="1152"/>
      <c r="E9" s="1153" t="s">
        <v>115</v>
      </c>
      <c r="F9" s="1153"/>
      <c r="G9" s="1154"/>
      <c r="H9" s="1572"/>
      <c r="I9" s="1573"/>
      <c r="J9" s="1573"/>
      <c r="K9" s="1573"/>
      <c r="L9" s="1573"/>
      <c r="M9" s="1574"/>
      <c r="N9" s="1165">
        <f>IFERROR(VLOOKUP($CJ9,・!$G$2:$H$430,2,FALSE),"")</f>
        <v>2020</v>
      </c>
      <c r="O9" s="1166"/>
      <c r="P9" s="1167"/>
      <c r="Q9" s="1160"/>
      <c r="R9" s="1160"/>
      <c r="S9" s="1161"/>
      <c r="T9" s="1572"/>
      <c r="U9" s="1573"/>
      <c r="V9" s="1573"/>
      <c r="W9" s="1573"/>
      <c r="X9" s="1573"/>
      <c r="Y9" s="1581"/>
      <c r="Z9" s="1208"/>
      <c r="AA9" s="1209"/>
      <c r="AB9" s="1209"/>
      <c r="AC9" s="1209"/>
      <c r="AD9" s="1209"/>
      <c r="AE9" s="1209"/>
      <c r="AF9" s="1209"/>
      <c r="AG9" s="1209"/>
      <c r="AH9" s="1209"/>
      <c r="AI9" s="1209"/>
      <c r="AJ9" s="1209"/>
      <c r="AK9" s="1209"/>
      <c r="AL9" s="1209"/>
      <c r="AM9" s="1209"/>
      <c r="AN9" s="1209"/>
      <c r="AO9" s="1209"/>
      <c r="AP9" s="1209"/>
      <c r="AQ9" s="1210"/>
      <c r="AR9" s="2090"/>
      <c r="AS9" s="2091"/>
      <c r="AT9" s="2091"/>
      <c r="AU9" s="2091"/>
      <c r="AV9" s="2091"/>
      <c r="AW9" s="2091"/>
      <c r="AX9" s="2091"/>
      <c r="AY9" s="2091"/>
      <c r="AZ9" s="2091"/>
      <c r="BA9" s="2091"/>
      <c r="BB9" s="2092"/>
      <c r="BC9" s="2076"/>
      <c r="BD9" s="2077"/>
      <c r="BE9" s="2077"/>
      <c r="BF9" s="2077"/>
      <c r="BG9" s="2077"/>
      <c r="BH9" s="2077"/>
      <c r="BI9" s="2077"/>
      <c r="BJ9" s="2077"/>
      <c r="BK9" s="2077"/>
      <c r="BL9" s="2077"/>
      <c r="BM9" s="2077"/>
      <c r="BN9" s="2077"/>
      <c r="BO9" s="2077"/>
      <c r="BP9" s="2077"/>
      <c r="BQ9" s="2077"/>
      <c r="BR9" s="2077"/>
      <c r="BS9" s="2078"/>
      <c r="BU9" s="61" t="s">
        <v>275</v>
      </c>
      <c r="BV9" s="62">
        <v>50125</v>
      </c>
      <c r="BW9" s="67">
        <f t="shared" ref="BW9:BW14" si="0">Q9</f>
        <v>0</v>
      </c>
      <c r="BX9" s="67">
        <f>T9</f>
        <v>0</v>
      </c>
      <c r="BY9" s="67">
        <f>SUM(BW9:BX9)</f>
        <v>0</v>
      </c>
      <c r="BZ9" s="125">
        <f>Z9</f>
        <v>0</v>
      </c>
      <c r="CA9" s="72"/>
      <c r="CB9" s="407"/>
      <c r="CC9" s="408"/>
      <c r="CE9" s="61"/>
      <c r="CF9" s="62"/>
      <c r="CG9" s="67">
        <f t="shared" ref="CG9:CG14" si="1">AZ9</f>
        <v>0</v>
      </c>
      <c r="CH9" s="125"/>
      <c r="CI9" s="91"/>
      <c r="CJ9" s="378">
        <v>501251</v>
      </c>
      <c r="CK9" s="378">
        <v>501253</v>
      </c>
      <c r="CM9" s="376"/>
    </row>
    <row r="10" spans="1:91" ht="15" customHeight="1" x14ac:dyDescent="0.15">
      <c r="A10" s="1206"/>
      <c r="B10" s="1019" t="s">
        <v>276</v>
      </c>
      <c r="C10" s="1015"/>
      <c r="D10" s="1015"/>
      <c r="E10" s="1071" t="s">
        <v>115</v>
      </c>
      <c r="F10" s="1071"/>
      <c r="G10" s="1072"/>
      <c r="H10" s="2130"/>
      <c r="I10" s="2131"/>
      <c r="J10" s="2131"/>
      <c r="K10" s="2131"/>
      <c r="L10" s="2131"/>
      <c r="M10" s="2132"/>
      <c r="N10" s="1077">
        <f>IFERROR(VLOOKUP($CJ10,・!$G$2:$H$430,2,FALSE),"")</f>
        <v>690</v>
      </c>
      <c r="O10" s="1078"/>
      <c r="P10" s="1079"/>
      <c r="Q10" s="960"/>
      <c r="R10" s="960"/>
      <c r="S10" s="961"/>
      <c r="T10" s="2130"/>
      <c r="U10" s="2131"/>
      <c r="V10" s="2131"/>
      <c r="W10" s="2131"/>
      <c r="X10" s="2131"/>
      <c r="Y10" s="2133"/>
      <c r="Z10" s="967"/>
      <c r="AA10" s="968"/>
      <c r="AB10" s="968"/>
      <c r="AC10" s="968"/>
      <c r="AD10" s="968"/>
      <c r="AE10" s="968"/>
      <c r="AF10" s="968"/>
      <c r="AG10" s="968"/>
      <c r="AH10" s="968"/>
      <c r="AI10" s="968"/>
      <c r="AJ10" s="968"/>
      <c r="AK10" s="968"/>
      <c r="AL10" s="968"/>
      <c r="AM10" s="968"/>
      <c r="AN10" s="968"/>
      <c r="AO10" s="968"/>
      <c r="AP10" s="968"/>
      <c r="AQ10" s="969"/>
      <c r="AR10" s="2093"/>
      <c r="AS10" s="2094"/>
      <c r="AT10" s="2094"/>
      <c r="AU10" s="2094"/>
      <c r="AV10" s="2094"/>
      <c r="AW10" s="2094"/>
      <c r="AX10" s="2094"/>
      <c r="AY10" s="2094"/>
      <c r="AZ10" s="2094"/>
      <c r="BA10" s="2094"/>
      <c r="BB10" s="2095"/>
      <c r="BC10" s="2079"/>
      <c r="BD10" s="2080"/>
      <c r="BE10" s="2080"/>
      <c r="BF10" s="2080"/>
      <c r="BG10" s="2080"/>
      <c r="BH10" s="2080"/>
      <c r="BI10" s="2080"/>
      <c r="BJ10" s="2080"/>
      <c r="BK10" s="2080"/>
      <c r="BL10" s="2080"/>
      <c r="BM10" s="2080"/>
      <c r="BN10" s="2080"/>
      <c r="BO10" s="2080"/>
      <c r="BP10" s="2080"/>
      <c r="BQ10" s="2080"/>
      <c r="BR10" s="2080"/>
      <c r="BS10" s="2081"/>
      <c r="BU10" s="46" t="s">
        <v>276</v>
      </c>
      <c r="BV10" s="51">
        <v>50126</v>
      </c>
      <c r="BW10" s="68">
        <f t="shared" si="0"/>
        <v>0</v>
      </c>
      <c r="BX10" s="68">
        <f t="shared" ref="BX10:BX14" si="2">T10</f>
        <v>0</v>
      </c>
      <c r="BY10" s="68">
        <f t="shared" ref="BY10:BY14" si="3">SUM(BW10:BX10)</f>
        <v>0</v>
      </c>
      <c r="BZ10" s="126">
        <f t="shared" ref="BZ10:BZ14" si="4">Z10</f>
        <v>0</v>
      </c>
      <c r="CA10" s="73"/>
      <c r="CB10" s="395"/>
      <c r="CC10" s="396"/>
      <c r="CE10" s="46"/>
      <c r="CF10" s="51"/>
      <c r="CG10" s="68">
        <f t="shared" si="1"/>
        <v>0</v>
      </c>
      <c r="CH10" s="126"/>
      <c r="CI10" s="91"/>
      <c r="CJ10" s="378">
        <v>501261</v>
      </c>
      <c r="CK10" s="378">
        <v>501263</v>
      </c>
      <c r="CM10" s="376"/>
    </row>
    <row r="11" spans="1:91" ht="15" customHeight="1" x14ac:dyDescent="0.15">
      <c r="A11" s="1206"/>
      <c r="B11" s="1019" t="s">
        <v>277</v>
      </c>
      <c r="C11" s="1015"/>
      <c r="D11" s="1015"/>
      <c r="E11" s="1071" t="s">
        <v>115</v>
      </c>
      <c r="F11" s="1071"/>
      <c r="G11" s="1072"/>
      <c r="H11" s="1077">
        <f>N11+W11</f>
        <v>1630</v>
      </c>
      <c r="I11" s="1078"/>
      <c r="J11" s="1079"/>
      <c r="K11" s="1217"/>
      <c r="L11" s="1217"/>
      <c r="M11" s="1218"/>
      <c r="N11" s="1077">
        <f>IFERROR(VLOOKUP($CJ11,・!$G$2:$H$430,2,FALSE),"")</f>
        <v>1480</v>
      </c>
      <c r="O11" s="1078"/>
      <c r="P11" s="1079"/>
      <c r="Q11" s="960"/>
      <c r="R11" s="960"/>
      <c r="S11" s="961"/>
      <c r="T11" s="964" t="str">
        <f>IF(K11="","",IF(K11&lt;=W11,K11,K11-W11))</f>
        <v/>
      </c>
      <c r="U11" s="1216"/>
      <c r="V11" s="1216"/>
      <c r="W11" s="1570">
        <f>IFERROR(VLOOKUP($CK11,・!$G$2:$H$430,2,FALSE),"")</f>
        <v>150</v>
      </c>
      <c r="X11" s="1571"/>
      <c r="Y11" s="1571"/>
      <c r="Z11" s="967"/>
      <c r="AA11" s="968"/>
      <c r="AB11" s="968"/>
      <c r="AC11" s="968"/>
      <c r="AD11" s="968"/>
      <c r="AE11" s="968"/>
      <c r="AF11" s="968"/>
      <c r="AG11" s="968"/>
      <c r="AH11" s="968"/>
      <c r="AI11" s="968"/>
      <c r="AJ11" s="968"/>
      <c r="AK11" s="968"/>
      <c r="AL11" s="968"/>
      <c r="AM11" s="968"/>
      <c r="AN11" s="968"/>
      <c r="AO11" s="968"/>
      <c r="AP11" s="968"/>
      <c r="AQ11" s="969"/>
      <c r="AR11" s="2093"/>
      <c r="AS11" s="2094"/>
      <c r="AT11" s="2094"/>
      <c r="AU11" s="2094"/>
      <c r="AV11" s="2094"/>
      <c r="AW11" s="2094"/>
      <c r="AX11" s="2094"/>
      <c r="AY11" s="2094"/>
      <c r="AZ11" s="2094"/>
      <c r="BA11" s="2094"/>
      <c r="BB11" s="2095"/>
      <c r="BC11" s="2079"/>
      <c r="BD11" s="2080"/>
      <c r="BE11" s="2080"/>
      <c r="BF11" s="2080"/>
      <c r="BG11" s="2080"/>
      <c r="BH11" s="2080"/>
      <c r="BI11" s="2080"/>
      <c r="BJ11" s="2080"/>
      <c r="BK11" s="2080"/>
      <c r="BL11" s="2080"/>
      <c r="BM11" s="2080"/>
      <c r="BN11" s="2080"/>
      <c r="BO11" s="2080"/>
      <c r="BP11" s="2080"/>
      <c r="BQ11" s="2080"/>
      <c r="BR11" s="2080"/>
      <c r="BS11" s="2081"/>
      <c r="BU11" s="46" t="s">
        <v>277</v>
      </c>
      <c r="BV11" s="51">
        <v>50127</v>
      </c>
      <c r="BW11" s="68">
        <f t="shared" si="0"/>
        <v>0</v>
      </c>
      <c r="BX11" s="68" t="str">
        <f t="shared" si="2"/>
        <v/>
      </c>
      <c r="BY11" s="68">
        <f t="shared" si="3"/>
        <v>0</v>
      </c>
      <c r="BZ11" s="126">
        <f t="shared" si="4"/>
        <v>0</v>
      </c>
      <c r="CA11" s="73" t="str">
        <f>IF($K11&gt;$W11,$W11,"")</f>
        <v/>
      </c>
      <c r="CB11" s="395"/>
      <c r="CC11" s="396"/>
      <c r="CE11" s="46"/>
      <c r="CF11" s="51"/>
      <c r="CG11" s="68">
        <f t="shared" si="1"/>
        <v>0</v>
      </c>
      <c r="CH11" s="126"/>
      <c r="CI11" s="91"/>
      <c r="CJ11" s="378">
        <v>501271</v>
      </c>
      <c r="CK11" s="378">
        <v>501273</v>
      </c>
      <c r="CM11" s="376"/>
    </row>
    <row r="12" spans="1:91" ht="15" customHeight="1" x14ac:dyDescent="0.15">
      <c r="A12" s="1206"/>
      <c r="B12" s="1019" t="s">
        <v>278</v>
      </c>
      <c r="C12" s="1015"/>
      <c r="D12" s="1015"/>
      <c r="E12" s="1071" t="s">
        <v>115</v>
      </c>
      <c r="F12" s="1071"/>
      <c r="G12" s="1072"/>
      <c r="H12" s="2137"/>
      <c r="I12" s="2138"/>
      <c r="J12" s="2138"/>
      <c r="K12" s="2138"/>
      <c r="L12" s="2138"/>
      <c r="M12" s="2141"/>
      <c r="N12" s="1077">
        <f>IFERROR(VLOOKUP($CJ12,・!$G$2:$H$430,2,FALSE),"")</f>
        <v>710</v>
      </c>
      <c r="O12" s="1078"/>
      <c r="P12" s="1079"/>
      <c r="Q12" s="960"/>
      <c r="R12" s="960"/>
      <c r="S12" s="961"/>
      <c r="T12" s="2137"/>
      <c r="U12" s="2138"/>
      <c r="V12" s="2138"/>
      <c r="W12" s="2138"/>
      <c r="X12" s="2138"/>
      <c r="Y12" s="2139"/>
      <c r="Z12" s="967"/>
      <c r="AA12" s="968"/>
      <c r="AB12" s="968"/>
      <c r="AC12" s="968"/>
      <c r="AD12" s="968"/>
      <c r="AE12" s="968"/>
      <c r="AF12" s="968"/>
      <c r="AG12" s="968"/>
      <c r="AH12" s="968"/>
      <c r="AI12" s="968"/>
      <c r="AJ12" s="968"/>
      <c r="AK12" s="968"/>
      <c r="AL12" s="968"/>
      <c r="AM12" s="968"/>
      <c r="AN12" s="968"/>
      <c r="AO12" s="968"/>
      <c r="AP12" s="968"/>
      <c r="AQ12" s="969"/>
      <c r="AR12" s="2093"/>
      <c r="AS12" s="2094"/>
      <c r="AT12" s="2094"/>
      <c r="AU12" s="2094"/>
      <c r="AV12" s="2094"/>
      <c r="AW12" s="2094"/>
      <c r="AX12" s="2094"/>
      <c r="AY12" s="2094"/>
      <c r="AZ12" s="2094"/>
      <c r="BA12" s="2094"/>
      <c r="BB12" s="2095"/>
      <c r="BC12" s="2079"/>
      <c r="BD12" s="2080"/>
      <c r="BE12" s="2080"/>
      <c r="BF12" s="2080"/>
      <c r="BG12" s="2080"/>
      <c r="BH12" s="2080"/>
      <c r="BI12" s="2080"/>
      <c r="BJ12" s="2080"/>
      <c r="BK12" s="2080"/>
      <c r="BL12" s="2080"/>
      <c r="BM12" s="2080"/>
      <c r="BN12" s="2080"/>
      <c r="BO12" s="2080"/>
      <c r="BP12" s="2080"/>
      <c r="BQ12" s="2080"/>
      <c r="BR12" s="2080"/>
      <c r="BS12" s="2081"/>
      <c r="BU12" s="46" t="s">
        <v>278</v>
      </c>
      <c r="BV12" s="51">
        <v>50128</v>
      </c>
      <c r="BW12" s="68">
        <f t="shared" si="0"/>
        <v>0</v>
      </c>
      <c r="BX12" s="68">
        <f t="shared" si="2"/>
        <v>0</v>
      </c>
      <c r="BY12" s="68">
        <f t="shared" si="3"/>
        <v>0</v>
      </c>
      <c r="BZ12" s="126">
        <f t="shared" si="4"/>
        <v>0</v>
      </c>
      <c r="CA12" s="73"/>
      <c r="CB12" s="395"/>
      <c r="CC12" s="396"/>
      <c r="CE12" s="46"/>
      <c r="CF12" s="51"/>
      <c r="CG12" s="76">
        <f t="shared" si="1"/>
        <v>0</v>
      </c>
      <c r="CH12" s="126"/>
      <c r="CI12" s="91"/>
      <c r="CJ12" s="378">
        <v>501281</v>
      </c>
      <c r="CK12" s="378">
        <v>501283</v>
      </c>
      <c r="CM12" s="376"/>
    </row>
    <row r="13" spans="1:91" ht="15" customHeight="1" x14ac:dyDescent="0.15">
      <c r="A13" s="1206"/>
      <c r="B13" s="1019" t="s">
        <v>1329</v>
      </c>
      <c r="C13" s="1015"/>
      <c r="D13" s="1015"/>
      <c r="E13" s="1071" t="s">
        <v>115</v>
      </c>
      <c r="F13" s="1071"/>
      <c r="G13" s="1072"/>
      <c r="H13" s="1077">
        <f>N13+W13</f>
        <v>1520</v>
      </c>
      <c r="I13" s="1078"/>
      <c r="J13" s="1079"/>
      <c r="K13" s="1080"/>
      <c r="L13" s="1081"/>
      <c r="M13" s="1082"/>
      <c r="N13" s="1077">
        <f>IFERROR(VLOOKUP($CJ13,・!$G$2:$H$430,2,FALSE),"")</f>
        <v>1350</v>
      </c>
      <c r="O13" s="1078"/>
      <c r="P13" s="1079"/>
      <c r="Q13" s="960"/>
      <c r="R13" s="960"/>
      <c r="S13" s="961"/>
      <c r="T13" s="964" t="str">
        <f>IF(K13="","",IF(K13&lt;=W13,K13,K13-W13))</f>
        <v/>
      </c>
      <c r="U13" s="1216"/>
      <c r="V13" s="1216"/>
      <c r="W13" s="1570">
        <f>IFERROR(VLOOKUP($CK13,・!$G$2:$H$430,2,FALSE),"")</f>
        <v>170</v>
      </c>
      <c r="X13" s="1571"/>
      <c r="Y13" s="1571"/>
      <c r="Z13" s="967"/>
      <c r="AA13" s="968"/>
      <c r="AB13" s="968"/>
      <c r="AC13" s="968"/>
      <c r="AD13" s="968"/>
      <c r="AE13" s="968"/>
      <c r="AF13" s="968"/>
      <c r="AG13" s="968"/>
      <c r="AH13" s="968"/>
      <c r="AI13" s="968"/>
      <c r="AJ13" s="968"/>
      <c r="AK13" s="968"/>
      <c r="AL13" s="968"/>
      <c r="AM13" s="968"/>
      <c r="AN13" s="968"/>
      <c r="AO13" s="968"/>
      <c r="AP13" s="968"/>
      <c r="AQ13" s="969"/>
      <c r="AR13" s="2093"/>
      <c r="AS13" s="2094"/>
      <c r="AT13" s="2094"/>
      <c r="AU13" s="2094"/>
      <c r="AV13" s="2094"/>
      <c r="AW13" s="2094"/>
      <c r="AX13" s="2094"/>
      <c r="AY13" s="2094"/>
      <c r="AZ13" s="2094"/>
      <c r="BA13" s="2094"/>
      <c r="BB13" s="2095"/>
      <c r="BC13" s="2079"/>
      <c r="BD13" s="2080"/>
      <c r="BE13" s="2080"/>
      <c r="BF13" s="2080"/>
      <c r="BG13" s="2080"/>
      <c r="BH13" s="2080"/>
      <c r="BI13" s="2080"/>
      <c r="BJ13" s="2080"/>
      <c r="BK13" s="2080"/>
      <c r="BL13" s="2080"/>
      <c r="BM13" s="2080"/>
      <c r="BN13" s="2080"/>
      <c r="BO13" s="2080"/>
      <c r="BP13" s="2080"/>
      <c r="BQ13" s="2080"/>
      <c r="BR13" s="2080"/>
      <c r="BS13" s="2081"/>
      <c r="BU13" s="46" t="s">
        <v>279</v>
      </c>
      <c r="BV13" s="51">
        <v>50129</v>
      </c>
      <c r="BW13" s="68">
        <f t="shared" si="0"/>
        <v>0</v>
      </c>
      <c r="BX13" s="68" t="str">
        <f t="shared" si="2"/>
        <v/>
      </c>
      <c r="BY13" s="68">
        <f t="shared" si="3"/>
        <v>0</v>
      </c>
      <c r="BZ13" s="126">
        <f t="shared" si="4"/>
        <v>0</v>
      </c>
      <c r="CA13" s="73" t="str">
        <f>IF($K13&gt;$W13,$W13,"")</f>
        <v/>
      </c>
      <c r="CB13" s="395"/>
      <c r="CC13" s="396"/>
      <c r="CE13" s="46"/>
      <c r="CF13" s="51"/>
      <c r="CG13" s="76">
        <f t="shared" si="1"/>
        <v>0</v>
      </c>
      <c r="CH13" s="126"/>
      <c r="CI13" s="91"/>
      <c r="CJ13" s="378">
        <v>501291</v>
      </c>
      <c r="CK13" s="378">
        <v>501293</v>
      </c>
      <c r="CM13" s="376"/>
    </row>
    <row r="14" spans="1:91" ht="15" customHeight="1" thickBot="1" x14ac:dyDescent="0.2">
      <c r="A14" s="1206"/>
      <c r="B14" s="1495" t="s">
        <v>280</v>
      </c>
      <c r="C14" s="1496"/>
      <c r="D14" s="1496"/>
      <c r="E14" s="1364" t="s">
        <v>115</v>
      </c>
      <c r="F14" s="1364"/>
      <c r="G14" s="1365"/>
      <c r="H14" s="2134"/>
      <c r="I14" s="2135"/>
      <c r="J14" s="2135"/>
      <c r="K14" s="2135"/>
      <c r="L14" s="2135"/>
      <c r="M14" s="2140"/>
      <c r="N14" s="1303">
        <f>IFERROR(VLOOKUP($CJ14,・!$G$2:$H$430,2,FALSE),"")</f>
        <v>330</v>
      </c>
      <c r="O14" s="1304"/>
      <c r="P14" s="1305"/>
      <c r="Q14" s="1306"/>
      <c r="R14" s="1306"/>
      <c r="S14" s="1307"/>
      <c r="T14" s="2134"/>
      <c r="U14" s="2135"/>
      <c r="V14" s="2135"/>
      <c r="W14" s="2135"/>
      <c r="X14" s="2135"/>
      <c r="Y14" s="2136"/>
      <c r="Z14" s="1603"/>
      <c r="AA14" s="1604"/>
      <c r="AB14" s="1604"/>
      <c r="AC14" s="1604"/>
      <c r="AD14" s="1604"/>
      <c r="AE14" s="1604"/>
      <c r="AF14" s="1604"/>
      <c r="AG14" s="1604"/>
      <c r="AH14" s="1604"/>
      <c r="AI14" s="1604"/>
      <c r="AJ14" s="1604"/>
      <c r="AK14" s="1604"/>
      <c r="AL14" s="1604"/>
      <c r="AM14" s="1604"/>
      <c r="AN14" s="1604"/>
      <c r="AO14" s="1604"/>
      <c r="AP14" s="1604"/>
      <c r="AQ14" s="1605"/>
      <c r="AR14" s="2096"/>
      <c r="AS14" s="1894"/>
      <c r="AT14" s="1894"/>
      <c r="AU14" s="1894"/>
      <c r="AV14" s="1894"/>
      <c r="AW14" s="1894"/>
      <c r="AX14" s="1894"/>
      <c r="AY14" s="1894"/>
      <c r="AZ14" s="1894"/>
      <c r="BA14" s="1894"/>
      <c r="BB14" s="1895"/>
      <c r="BC14" s="2082"/>
      <c r="BD14" s="2083"/>
      <c r="BE14" s="2083"/>
      <c r="BF14" s="2083"/>
      <c r="BG14" s="2083"/>
      <c r="BH14" s="2083"/>
      <c r="BI14" s="2083"/>
      <c r="BJ14" s="2083"/>
      <c r="BK14" s="2083"/>
      <c r="BL14" s="2083"/>
      <c r="BM14" s="2083"/>
      <c r="BN14" s="2083"/>
      <c r="BO14" s="2083"/>
      <c r="BP14" s="2083"/>
      <c r="BQ14" s="2083"/>
      <c r="BR14" s="2083"/>
      <c r="BS14" s="2084"/>
      <c r="BU14" s="46" t="s">
        <v>280</v>
      </c>
      <c r="BV14" s="51">
        <v>50130</v>
      </c>
      <c r="BW14" s="68">
        <f t="shared" si="0"/>
        <v>0</v>
      </c>
      <c r="BX14" s="68">
        <f t="shared" si="2"/>
        <v>0</v>
      </c>
      <c r="BY14" s="68">
        <f t="shared" si="3"/>
        <v>0</v>
      </c>
      <c r="BZ14" s="126">
        <f t="shared" si="4"/>
        <v>0</v>
      </c>
      <c r="CA14" s="73"/>
      <c r="CB14" s="395"/>
      <c r="CC14" s="396"/>
      <c r="CE14" s="46"/>
      <c r="CF14" s="51"/>
      <c r="CG14" s="76">
        <f t="shared" si="1"/>
        <v>0</v>
      </c>
      <c r="CH14" s="126"/>
      <c r="CI14" s="91"/>
      <c r="CJ14" s="378">
        <v>501301</v>
      </c>
      <c r="CK14" s="378">
        <v>501303</v>
      </c>
      <c r="CM14" s="376"/>
    </row>
    <row r="15" spans="1:91" ht="15" customHeight="1" thickTop="1" thickBot="1" x14ac:dyDescent="0.2">
      <c r="A15" s="1206"/>
      <c r="B15" s="40" t="s">
        <v>1353</v>
      </c>
      <c r="C15" s="1366" t="s">
        <v>11</v>
      </c>
      <c r="D15" s="1367"/>
      <c r="E15" s="1434">
        <f>Q15+T15+W15</f>
        <v>0</v>
      </c>
      <c r="F15" s="1539"/>
      <c r="G15" s="1540"/>
      <c r="H15" s="2143">
        <f>SUM(H9:J14)</f>
        <v>3150</v>
      </c>
      <c r="I15" s="1328"/>
      <c r="J15" s="2144"/>
      <c r="K15" s="1810">
        <f>SUM(K9:M14)</f>
        <v>0</v>
      </c>
      <c r="L15" s="2048"/>
      <c r="M15" s="2128"/>
      <c r="N15" s="1802">
        <f>SUM(N9:P14)</f>
        <v>6580</v>
      </c>
      <c r="O15" s="1803"/>
      <c r="P15" s="1803"/>
      <c r="Q15" s="1810">
        <f>SUM(Q9:S14)</f>
        <v>0</v>
      </c>
      <c r="R15" s="2048"/>
      <c r="S15" s="2128"/>
      <c r="T15" s="2047">
        <f>SUM(T9:V14)</f>
        <v>0</v>
      </c>
      <c r="U15" s="2048"/>
      <c r="V15" s="1801"/>
      <c r="W15" s="1810">
        <f>CA15</f>
        <v>0</v>
      </c>
      <c r="X15" s="2048"/>
      <c r="Y15" s="2142"/>
      <c r="Z15" s="2126"/>
      <c r="AA15" s="2127"/>
      <c r="AB15" s="2127"/>
      <c r="AC15" s="2127"/>
      <c r="AD15" s="2127"/>
      <c r="AE15" s="2127"/>
      <c r="AF15" s="2127"/>
      <c r="AG15" s="2127"/>
      <c r="AH15" s="2127"/>
      <c r="AI15" s="2127"/>
      <c r="AJ15" s="2127"/>
      <c r="AK15" s="2127"/>
      <c r="AL15" s="2127"/>
      <c r="AM15" s="2127"/>
      <c r="AN15" s="2127"/>
      <c r="AO15" s="2127"/>
      <c r="AP15" s="2127"/>
      <c r="AQ15" s="2127"/>
      <c r="AR15" s="1914"/>
      <c r="AS15" s="1915"/>
      <c r="AT15" s="1915"/>
      <c r="AU15" s="1915"/>
      <c r="AV15" s="1915"/>
      <c r="AW15" s="1915"/>
      <c r="AX15" s="1915"/>
      <c r="AY15" s="1915"/>
      <c r="AZ15" s="1915"/>
      <c r="BA15" s="1915"/>
      <c r="BB15" s="1916"/>
      <c r="BC15" s="2087"/>
      <c r="BD15" s="2088"/>
      <c r="BE15" s="2088"/>
      <c r="BF15" s="2088"/>
      <c r="BG15" s="2088"/>
      <c r="BH15" s="2088"/>
      <c r="BI15" s="2088"/>
      <c r="BJ15" s="2088"/>
      <c r="BK15" s="2088"/>
      <c r="BL15" s="2088"/>
      <c r="BM15" s="2088"/>
      <c r="BN15" s="2088"/>
      <c r="BO15" s="2088"/>
      <c r="BP15" s="2088"/>
      <c r="BQ15" s="2088"/>
      <c r="BR15" s="2088"/>
      <c r="BS15" s="2089"/>
      <c r="BU15" s="112">
        <f>SUM(BY15:CC15,CG15)</f>
        <v>0</v>
      </c>
      <c r="BV15" s="111"/>
      <c r="BW15" s="69">
        <f>SUM(BW9:BW14)</f>
        <v>0</v>
      </c>
      <c r="BX15" s="69">
        <f t="shared" ref="BX15:BY15" si="5">SUM(BX9:BX14)</f>
        <v>0</v>
      </c>
      <c r="BY15" s="69">
        <f t="shared" si="5"/>
        <v>0</v>
      </c>
      <c r="BZ15" s="127"/>
      <c r="CA15" s="74">
        <f>SUM(CA9:CA14)</f>
        <v>0</v>
      </c>
      <c r="CB15" s="395">
        <f t="shared" ref="CB15" si="6">SUM(CB9:CB14)</f>
        <v>0</v>
      </c>
      <c r="CC15" s="396">
        <f>SUM(CC9:CC14)</f>
        <v>0</v>
      </c>
      <c r="CE15" s="63"/>
      <c r="CF15" s="64"/>
      <c r="CG15" s="69">
        <f>SUM(CG9:CG14)</f>
        <v>0</v>
      </c>
      <c r="CH15" s="127"/>
      <c r="CI15" s="91"/>
      <c r="CJ15" s="378"/>
      <c r="CK15" s="378"/>
      <c r="CM15" s="376"/>
    </row>
    <row r="16" spans="1:91" ht="15" customHeight="1" x14ac:dyDescent="0.15">
      <c r="A16" s="1205" t="s">
        <v>295</v>
      </c>
      <c r="B16" s="1370" t="s">
        <v>281</v>
      </c>
      <c r="C16" s="1371"/>
      <c r="D16" s="1371"/>
      <c r="E16" s="1153" t="s">
        <v>115</v>
      </c>
      <c r="F16" s="1153"/>
      <c r="G16" s="1154"/>
      <c r="H16" s="1332"/>
      <c r="I16" s="1311"/>
      <c r="J16" s="1311"/>
      <c r="K16" s="1311"/>
      <c r="L16" s="1311"/>
      <c r="M16" s="1333"/>
      <c r="N16" s="1165">
        <f>IFERROR(VLOOKUP($CJ16,・!$G$2:$H$430,2,FALSE),"")</f>
        <v>710</v>
      </c>
      <c r="O16" s="1166"/>
      <c r="P16" s="1167"/>
      <c r="Q16" s="1160"/>
      <c r="R16" s="1160"/>
      <c r="S16" s="1161"/>
      <c r="T16" s="1310"/>
      <c r="U16" s="1311"/>
      <c r="V16" s="1311"/>
      <c r="W16" s="1311"/>
      <c r="X16" s="1311"/>
      <c r="Y16" s="1312"/>
      <c r="Z16" s="1208"/>
      <c r="AA16" s="1209"/>
      <c r="AB16" s="1209"/>
      <c r="AC16" s="1209"/>
      <c r="AD16" s="1209"/>
      <c r="AE16" s="1209"/>
      <c r="AF16" s="1209"/>
      <c r="AG16" s="1209"/>
      <c r="AH16" s="1209"/>
      <c r="AI16" s="1209"/>
      <c r="AJ16" s="1209"/>
      <c r="AK16" s="1209"/>
      <c r="AL16" s="1209"/>
      <c r="AM16" s="1209"/>
      <c r="AN16" s="1209"/>
      <c r="AO16" s="1209"/>
      <c r="AP16" s="1209"/>
      <c r="AQ16" s="1210"/>
      <c r="AR16" s="2113"/>
      <c r="AS16" s="2114"/>
      <c r="AT16" s="2114"/>
      <c r="AU16" s="2114"/>
      <c r="AV16" s="2114"/>
      <c r="AW16" s="2114"/>
      <c r="AX16" s="2114"/>
      <c r="AY16" s="2114"/>
      <c r="AZ16" s="2114"/>
      <c r="BA16" s="2114"/>
      <c r="BB16" s="2115"/>
      <c r="BC16" s="2097"/>
      <c r="BD16" s="2098"/>
      <c r="BE16" s="2098"/>
      <c r="BF16" s="2098"/>
      <c r="BG16" s="2098"/>
      <c r="BH16" s="2098"/>
      <c r="BI16" s="2098"/>
      <c r="BJ16" s="2098"/>
      <c r="BK16" s="2098"/>
      <c r="BL16" s="2098"/>
      <c r="BM16" s="2098"/>
      <c r="BN16" s="2098"/>
      <c r="BO16" s="2098"/>
      <c r="BP16" s="2098"/>
      <c r="BQ16" s="2098"/>
      <c r="BR16" s="2098"/>
      <c r="BS16" s="2099"/>
      <c r="BU16" s="46" t="s">
        <v>281</v>
      </c>
      <c r="BV16" s="51">
        <v>50131</v>
      </c>
      <c r="BW16" s="68">
        <f>Q16</f>
        <v>0</v>
      </c>
      <c r="BX16" s="68">
        <f>T16</f>
        <v>0</v>
      </c>
      <c r="BY16" s="68">
        <f t="shared" ref="BY16:BY20" si="7">SUM(BW16:BX16)</f>
        <v>0</v>
      </c>
      <c r="BZ16" s="126">
        <f t="shared" ref="BZ16:BZ20" si="8">Z16</f>
        <v>0</v>
      </c>
      <c r="CA16" s="73"/>
      <c r="CB16" s="395"/>
      <c r="CC16" s="396"/>
      <c r="CE16" s="46"/>
      <c r="CF16" s="51"/>
      <c r="CG16" s="76">
        <f t="shared" ref="CG16:CG20" si="9">AZ16</f>
        <v>0</v>
      </c>
      <c r="CH16" s="126"/>
      <c r="CI16" s="91"/>
      <c r="CJ16" s="378">
        <v>501311</v>
      </c>
      <c r="CK16" s="378">
        <v>501313</v>
      </c>
      <c r="CM16" s="376"/>
    </row>
    <row r="17" spans="1:91" ht="15" customHeight="1" x14ac:dyDescent="0.15">
      <c r="A17" s="1206"/>
      <c r="B17" s="1120" t="s">
        <v>1370</v>
      </c>
      <c r="C17" s="1121"/>
      <c r="D17" s="1121"/>
      <c r="E17" s="1071" t="s">
        <v>115</v>
      </c>
      <c r="F17" s="1071"/>
      <c r="G17" s="1072"/>
      <c r="H17" s="1481"/>
      <c r="I17" s="1482"/>
      <c r="J17" s="1482"/>
      <c r="K17" s="1482"/>
      <c r="L17" s="1482"/>
      <c r="M17" s="1483"/>
      <c r="N17" s="1077">
        <f>IFERROR(VLOOKUP($CJ17,・!$G$2:$H$430,2,FALSE),"")</f>
        <v>510</v>
      </c>
      <c r="O17" s="1078"/>
      <c r="P17" s="1079"/>
      <c r="Q17" s="960"/>
      <c r="R17" s="960"/>
      <c r="S17" s="961"/>
      <c r="T17" s="1530"/>
      <c r="U17" s="1482"/>
      <c r="V17" s="1482"/>
      <c r="W17" s="1482"/>
      <c r="X17" s="1482"/>
      <c r="Y17" s="1531"/>
      <c r="Z17" s="967"/>
      <c r="AA17" s="968"/>
      <c r="AB17" s="968"/>
      <c r="AC17" s="968"/>
      <c r="AD17" s="968"/>
      <c r="AE17" s="968"/>
      <c r="AF17" s="968"/>
      <c r="AG17" s="968"/>
      <c r="AH17" s="968"/>
      <c r="AI17" s="968"/>
      <c r="AJ17" s="968"/>
      <c r="AK17" s="968"/>
      <c r="AL17" s="968"/>
      <c r="AM17" s="968"/>
      <c r="AN17" s="968"/>
      <c r="AO17" s="968"/>
      <c r="AP17" s="968"/>
      <c r="AQ17" s="969"/>
      <c r="AR17" s="1693"/>
      <c r="AS17" s="1694"/>
      <c r="AT17" s="1694"/>
      <c r="AU17" s="1694"/>
      <c r="AV17" s="1694"/>
      <c r="AW17" s="1694"/>
      <c r="AX17" s="1694"/>
      <c r="AY17" s="1694"/>
      <c r="AZ17" s="1694"/>
      <c r="BA17" s="1694"/>
      <c r="BB17" s="1898"/>
      <c r="BC17" s="2100"/>
      <c r="BD17" s="2101"/>
      <c r="BE17" s="2101"/>
      <c r="BF17" s="2101"/>
      <c r="BG17" s="2101"/>
      <c r="BH17" s="2101"/>
      <c r="BI17" s="2101"/>
      <c r="BJ17" s="2101"/>
      <c r="BK17" s="2101"/>
      <c r="BL17" s="2101"/>
      <c r="BM17" s="2101"/>
      <c r="BN17" s="2101"/>
      <c r="BO17" s="2101"/>
      <c r="BP17" s="2101"/>
      <c r="BQ17" s="2101"/>
      <c r="BR17" s="2101"/>
      <c r="BS17" s="2102"/>
      <c r="BU17" s="46" t="s">
        <v>1370</v>
      </c>
      <c r="BV17" s="51">
        <v>50133</v>
      </c>
      <c r="BW17" s="68">
        <f>Q17</f>
        <v>0</v>
      </c>
      <c r="BX17" s="68">
        <f t="shared" ref="BX17:BX20" si="10">T17</f>
        <v>0</v>
      </c>
      <c r="BY17" s="68">
        <f t="shared" si="7"/>
        <v>0</v>
      </c>
      <c r="BZ17" s="126">
        <f t="shared" si="8"/>
        <v>0</v>
      </c>
      <c r="CA17" s="73"/>
      <c r="CB17" s="395"/>
      <c r="CC17" s="396"/>
      <c r="CE17" s="46"/>
      <c r="CF17" s="51"/>
      <c r="CG17" s="76">
        <f t="shared" si="9"/>
        <v>0</v>
      </c>
      <c r="CH17" s="126"/>
      <c r="CI17" s="91"/>
      <c r="CJ17" s="378">
        <v>501331</v>
      </c>
      <c r="CK17" s="378">
        <v>501333</v>
      </c>
      <c r="CM17" s="376"/>
    </row>
    <row r="18" spans="1:91" ht="15" customHeight="1" x14ac:dyDescent="0.15">
      <c r="A18" s="1206"/>
      <c r="B18" s="1120" t="s">
        <v>282</v>
      </c>
      <c r="C18" s="1121"/>
      <c r="D18" s="1121"/>
      <c r="E18" s="1071" t="s">
        <v>115</v>
      </c>
      <c r="F18" s="1071"/>
      <c r="G18" s="1072"/>
      <c r="H18" s="1481"/>
      <c r="I18" s="1482"/>
      <c r="J18" s="1482"/>
      <c r="K18" s="1482"/>
      <c r="L18" s="1482"/>
      <c r="M18" s="1483"/>
      <c r="N18" s="1077">
        <f>IFERROR(VLOOKUP($CJ18,・!$G$2:$H$430,2,FALSE),"")</f>
        <v>320</v>
      </c>
      <c r="O18" s="1078"/>
      <c r="P18" s="1079"/>
      <c r="Q18" s="960"/>
      <c r="R18" s="960"/>
      <c r="S18" s="961"/>
      <c r="T18" s="1530"/>
      <c r="U18" s="1482"/>
      <c r="V18" s="1482"/>
      <c r="W18" s="1482"/>
      <c r="X18" s="1482"/>
      <c r="Y18" s="1531"/>
      <c r="Z18" s="967"/>
      <c r="AA18" s="968"/>
      <c r="AB18" s="968"/>
      <c r="AC18" s="968"/>
      <c r="AD18" s="968"/>
      <c r="AE18" s="968"/>
      <c r="AF18" s="968"/>
      <c r="AG18" s="968"/>
      <c r="AH18" s="968"/>
      <c r="AI18" s="968"/>
      <c r="AJ18" s="968"/>
      <c r="AK18" s="968"/>
      <c r="AL18" s="968"/>
      <c r="AM18" s="968"/>
      <c r="AN18" s="968"/>
      <c r="AO18" s="968"/>
      <c r="AP18" s="968"/>
      <c r="AQ18" s="969"/>
      <c r="AR18" s="1693"/>
      <c r="AS18" s="1694"/>
      <c r="AT18" s="1694"/>
      <c r="AU18" s="1694"/>
      <c r="AV18" s="1694"/>
      <c r="AW18" s="1694"/>
      <c r="AX18" s="1694"/>
      <c r="AY18" s="1694"/>
      <c r="AZ18" s="1694"/>
      <c r="BA18" s="1694"/>
      <c r="BB18" s="1898"/>
      <c r="BC18" s="2100"/>
      <c r="BD18" s="2101"/>
      <c r="BE18" s="2101"/>
      <c r="BF18" s="2101"/>
      <c r="BG18" s="2101"/>
      <c r="BH18" s="2101"/>
      <c r="BI18" s="2101"/>
      <c r="BJ18" s="2101"/>
      <c r="BK18" s="2101"/>
      <c r="BL18" s="2101"/>
      <c r="BM18" s="2101"/>
      <c r="BN18" s="2101"/>
      <c r="BO18" s="2101"/>
      <c r="BP18" s="2101"/>
      <c r="BQ18" s="2101"/>
      <c r="BR18" s="2101"/>
      <c r="BS18" s="2102"/>
      <c r="BU18" s="46" t="s">
        <v>282</v>
      </c>
      <c r="BV18" s="51">
        <v>50134</v>
      </c>
      <c r="BW18" s="68">
        <f>Q18</f>
        <v>0</v>
      </c>
      <c r="BX18" s="68">
        <f t="shared" si="10"/>
        <v>0</v>
      </c>
      <c r="BY18" s="68">
        <f t="shared" si="7"/>
        <v>0</v>
      </c>
      <c r="BZ18" s="126">
        <f t="shared" si="8"/>
        <v>0</v>
      </c>
      <c r="CA18" s="73"/>
      <c r="CB18" s="395"/>
      <c r="CC18" s="396"/>
      <c r="CE18" s="46"/>
      <c r="CF18" s="51"/>
      <c r="CG18" s="76">
        <f t="shared" si="9"/>
        <v>0</v>
      </c>
      <c r="CH18" s="126"/>
      <c r="CI18" s="91"/>
      <c r="CJ18" s="378">
        <v>501341</v>
      </c>
      <c r="CK18" s="378">
        <v>501343</v>
      </c>
      <c r="CM18" s="376"/>
    </row>
    <row r="19" spans="1:91" ht="15" customHeight="1" x14ac:dyDescent="0.15">
      <c r="A19" s="1206"/>
      <c r="B19" s="1019" t="s">
        <v>283</v>
      </c>
      <c r="C19" s="1015"/>
      <c r="D19" s="1015"/>
      <c r="E19" s="1071" t="s">
        <v>115</v>
      </c>
      <c r="F19" s="1071"/>
      <c r="G19" s="1072"/>
      <c r="H19" s="1481"/>
      <c r="I19" s="1482"/>
      <c r="J19" s="1482"/>
      <c r="K19" s="1482"/>
      <c r="L19" s="1482"/>
      <c r="M19" s="1483"/>
      <c r="N19" s="1077">
        <f>IFERROR(VLOOKUP($CJ19,・!$G$2:$H$430,2,FALSE),"")</f>
        <v>670</v>
      </c>
      <c r="O19" s="1078"/>
      <c r="P19" s="1079"/>
      <c r="Q19" s="960"/>
      <c r="R19" s="960"/>
      <c r="S19" s="961"/>
      <c r="T19" s="1530"/>
      <c r="U19" s="1482"/>
      <c r="V19" s="1482"/>
      <c r="W19" s="1482"/>
      <c r="X19" s="1482"/>
      <c r="Y19" s="1531"/>
      <c r="Z19" s="967"/>
      <c r="AA19" s="968"/>
      <c r="AB19" s="968"/>
      <c r="AC19" s="968"/>
      <c r="AD19" s="968"/>
      <c r="AE19" s="968"/>
      <c r="AF19" s="968"/>
      <c r="AG19" s="968"/>
      <c r="AH19" s="968"/>
      <c r="AI19" s="968"/>
      <c r="AJ19" s="968"/>
      <c r="AK19" s="968"/>
      <c r="AL19" s="968"/>
      <c r="AM19" s="968"/>
      <c r="AN19" s="968"/>
      <c r="AO19" s="968"/>
      <c r="AP19" s="968"/>
      <c r="AQ19" s="969"/>
      <c r="AR19" s="1693"/>
      <c r="AS19" s="1694"/>
      <c r="AT19" s="1694"/>
      <c r="AU19" s="1694"/>
      <c r="AV19" s="1694"/>
      <c r="AW19" s="1694"/>
      <c r="AX19" s="1694"/>
      <c r="AY19" s="1694"/>
      <c r="AZ19" s="1694"/>
      <c r="BA19" s="1694"/>
      <c r="BB19" s="1898"/>
      <c r="BC19" s="2100"/>
      <c r="BD19" s="2101"/>
      <c r="BE19" s="2101"/>
      <c r="BF19" s="2101"/>
      <c r="BG19" s="2101"/>
      <c r="BH19" s="2101"/>
      <c r="BI19" s="2101"/>
      <c r="BJ19" s="2101"/>
      <c r="BK19" s="2101"/>
      <c r="BL19" s="2101"/>
      <c r="BM19" s="2101"/>
      <c r="BN19" s="2101"/>
      <c r="BO19" s="2101"/>
      <c r="BP19" s="2101"/>
      <c r="BQ19" s="2101"/>
      <c r="BR19" s="2101"/>
      <c r="BS19" s="2102"/>
      <c r="BU19" s="46" t="s">
        <v>283</v>
      </c>
      <c r="BV19" s="51">
        <v>50135</v>
      </c>
      <c r="BW19" s="68">
        <f>Q19</f>
        <v>0</v>
      </c>
      <c r="BX19" s="68">
        <f t="shared" si="10"/>
        <v>0</v>
      </c>
      <c r="BY19" s="68">
        <f t="shared" si="7"/>
        <v>0</v>
      </c>
      <c r="BZ19" s="126">
        <f t="shared" si="8"/>
        <v>0</v>
      </c>
      <c r="CA19" s="73"/>
      <c r="CB19" s="395"/>
      <c r="CC19" s="396"/>
      <c r="CE19" s="46"/>
      <c r="CF19" s="51"/>
      <c r="CG19" s="76">
        <f t="shared" si="9"/>
        <v>0</v>
      </c>
      <c r="CH19" s="126"/>
      <c r="CI19" s="91"/>
      <c r="CJ19" s="378">
        <v>501351</v>
      </c>
      <c r="CK19" s="378">
        <v>501353</v>
      </c>
      <c r="CM19" s="376"/>
    </row>
    <row r="20" spans="1:91" ht="15" customHeight="1" thickBot="1" x14ac:dyDescent="0.2">
      <c r="A20" s="1206"/>
      <c r="B20" s="1495" t="s">
        <v>284</v>
      </c>
      <c r="C20" s="1496"/>
      <c r="D20" s="1496"/>
      <c r="E20" s="1364" t="s">
        <v>115</v>
      </c>
      <c r="F20" s="1364"/>
      <c r="G20" s="1365"/>
      <c r="H20" s="1368"/>
      <c r="I20" s="1335"/>
      <c r="J20" s="1335"/>
      <c r="K20" s="1335"/>
      <c r="L20" s="1335"/>
      <c r="M20" s="1369"/>
      <c r="N20" s="1303">
        <f>IFERROR(VLOOKUP($CJ20,・!$G$2:$H$430,2,FALSE),"")</f>
        <v>440</v>
      </c>
      <c r="O20" s="1304"/>
      <c r="P20" s="1305"/>
      <c r="Q20" s="1306"/>
      <c r="R20" s="1306"/>
      <c r="S20" s="1307"/>
      <c r="T20" s="1334"/>
      <c r="U20" s="1335"/>
      <c r="V20" s="1335"/>
      <c r="W20" s="1335"/>
      <c r="X20" s="1335"/>
      <c r="Y20" s="1336"/>
      <c r="Z20" s="1603"/>
      <c r="AA20" s="1604"/>
      <c r="AB20" s="1604"/>
      <c r="AC20" s="1604"/>
      <c r="AD20" s="1604"/>
      <c r="AE20" s="1604"/>
      <c r="AF20" s="1604"/>
      <c r="AG20" s="1604"/>
      <c r="AH20" s="1604"/>
      <c r="AI20" s="1604"/>
      <c r="AJ20" s="1604"/>
      <c r="AK20" s="1604"/>
      <c r="AL20" s="1604"/>
      <c r="AM20" s="1604"/>
      <c r="AN20" s="1604"/>
      <c r="AO20" s="1604"/>
      <c r="AP20" s="1604"/>
      <c r="AQ20" s="1605"/>
      <c r="AR20" s="1699"/>
      <c r="AS20" s="1700"/>
      <c r="AT20" s="1700"/>
      <c r="AU20" s="1700"/>
      <c r="AV20" s="1700"/>
      <c r="AW20" s="1700"/>
      <c r="AX20" s="1700"/>
      <c r="AY20" s="1700"/>
      <c r="AZ20" s="1700"/>
      <c r="BA20" s="1700"/>
      <c r="BB20" s="1899"/>
      <c r="BC20" s="2103"/>
      <c r="BD20" s="2104"/>
      <c r="BE20" s="2104"/>
      <c r="BF20" s="2104"/>
      <c r="BG20" s="2104"/>
      <c r="BH20" s="2104"/>
      <c r="BI20" s="2104"/>
      <c r="BJ20" s="2104"/>
      <c r="BK20" s="2104"/>
      <c r="BL20" s="2104"/>
      <c r="BM20" s="2104"/>
      <c r="BN20" s="2104"/>
      <c r="BO20" s="2104"/>
      <c r="BP20" s="2104"/>
      <c r="BQ20" s="2104"/>
      <c r="BR20" s="2104"/>
      <c r="BS20" s="2105"/>
      <c r="BU20" s="46" t="s">
        <v>284</v>
      </c>
      <c r="BV20" s="51">
        <v>50136</v>
      </c>
      <c r="BW20" s="68">
        <f>Q20</f>
        <v>0</v>
      </c>
      <c r="BX20" s="68">
        <f t="shared" si="10"/>
        <v>0</v>
      </c>
      <c r="BY20" s="68">
        <f t="shared" si="7"/>
        <v>0</v>
      </c>
      <c r="BZ20" s="126">
        <f t="shared" si="8"/>
        <v>0</v>
      </c>
      <c r="CA20" s="73"/>
      <c r="CB20" s="395"/>
      <c r="CC20" s="396"/>
      <c r="CE20" s="46"/>
      <c r="CF20" s="51"/>
      <c r="CG20" s="76">
        <f t="shared" si="9"/>
        <v>0</v>
      </c>
      <c r="CH20" s="126"/>
      <c r="CI20" s="91"/>
      <c r="CJ20" s="378">
        <v>501361</v>
      </c>
      <c r="CK20" s="378">
        <v>501363</v>
      </c>
      <c r="CM20" s="376"/>
    </row>
    <row r="21" spans="1:91" ht="15" customHeight="1" thickTop="1" thickBot="1" x14ac:dyDescent="0.2">
      <c r="A21" s="1207"/>
      <c r="B21" s="40" t="s">
        <v>1355</v>
      </c>
      <c r="C21" s="1366" t="s">
        <v>11</v>
      </c>
      <c r="D21" s="1367"/>
      <c r="E21" s="1434">
        <f>Q21</f>
        <v>0</v>
      </c>
      <c r="F21" s="1539"/>
      <c r="G21" s="1540"/>
      <c r="H21" s="1518"/>
      <c r="I21" s="1519"/>
      <c r="J21" s="1519"/>
      <c r="K21" s="1519"/>
      <c r="L21" s="1519"/>
      <c r="M21" s="1520"/>
      <c r="N21" s="1314">
        <f>SUM(N16:P20)</f>
        <v>2650</v>
      </c>
      <c r="O21" s="1315"/>
      <c r="P21" s="1315"/>
      <c r="Q21" s="1231">
        <f>SUM(Q16:S20)</f>
        <v>0</v>
      </c>
      <c r="R21" s="1231"/>
      <c r="S21" s="1341"/>
      <c r="T21" s="1518"/>
      <c r="U21" s="1519"/>
      <c r="V21" s="1519"/>
      <c r="W21" s="1519"/>
      <c r="X21" s="1519"/>
      <c r="Y21" s="1521"/>
      <c r="Z21" s="2126"/>
      <c r="AA21" s="2127"/>
      <c r="AB21" s="2127"/>
      <c r="AC21" s="2127"/>
      <c r="AD21" s="2127"/>
      <c r="AE21" s="2127"/>
      <c r="AF21" s="2127"/>
      <c r="AG21" s="2127"/>
      <c r="AH21" s="2127"/>
      <c r="AI21" s="2127"/>
      <c r="AJ21" s="2127"/>
      <c r="AK21" s="2127"/>
      <c r="AL21" s="2127"/>
      <c r="AM21" s="2127"/>
      <c r="AN21" s="2127"/>
      <c r="AO21" s="2127"/>
      <c r="AP21" s="2127"/>
      <c r="AQ21" s="2127"/>
      <c r="AR21" s="1914"/>
      <c r="AS21" s="1915"/>
      <c r="AT21" s="1915"/>
      <c r="AU21" s="1915"/>
      <c r="AV21" s="1915"/>
      <c r="AW21" s="1915"/>
      <c r="AX21" s="1915"/>
      <c r="AY21" s="1915"/>
      <c r="AZ21" s="1915"/>
      <c r="BA21" s="1915"/>
      <c r="BB21" s="1916"/>
      <c r="BC21" s="2087"/>
      <c r="BD21" s="2088"/>
      <c r="BE21" s="2088"/>
      <c r="BF21" s="2088"/>
      <c r="BG21" s="2088"/>
      <c r="BH21" s="2088"/>
      <c r="BI21" s="2088"/>
      <c r="BJ21" s="2088"/>
      <c r="BK21" s="2088"/>
      <c r="BL21" s="2088"/>
      <c r="BM21" s="2088"/>
      <c r="BN21" s="2088"/>
      <c r="BO21" s="2088"/>
      <c r="BP21" s="2088"/>
      <c r="BQ21" s="2088"/>
      <c r="BR21" s="2088"/>
      <c r="BS21" s="2089"/>
      <c r="BU21" s="112">
        <f>SUM(BY21:CC21,CG21)</f>
        <v>0</v>
      </c>
      <c r="BV21" s="111"/>
      <c r="BW21" s="69">
        <f>SUM(BW16:BW20)</f>
        <v>0</v>
      </c>
      <c r="BX21" s="69">
        <f t="shared" ref="BX21:BY21" si="11">SUM(BX16:BX20)</f>
        <v>0</v>
      </c>
      <c r="BY21" s="69">
        <f t="shared" si="11"/>
        <v>0</v>
      </c>
      <c r="BZ21" s="127"/>
      <c r="CA21" s="74">
        <f t="shared" ref="CA21:CC21" si="12">SUM(CA16:CA20)</f>
        <v>0</v>
      </c>
      <c r="CB21" s="395">
        <f t="shared" si="12"/>
        <v>0</v>
      </c>
      <c r="CC21" s="396">
        <f t="shared" si="12"/>
        <v>0</v>
      </c>
      <c r="CE21" s="63"/>
      <c r="CF21" s="64"/>
      <c r="CG21" s="69">
        <f>SUM(CG16:CG20)</f>
        <v>0</v>
      </c>
      <c r="CH21" s="127"/>
      <c r="CI21" s="91"/>
      <c r="CJ21" s="378"/>
      <c r="CK21" s="378"/>
      <c r="CM21" s="376"/>
    </row>
    <row r="22" spans="1:91" ht="15" customHeight="1" x14ac:dyDescent="0.15">
      <c r="A22" s="1205" t="s">
        <v>1400</v>
      </c>
      <c r="B22" s="1151" t="s">
        <v>285</v>
      </c>
      <c r="C22" s="1152"/>
      <c r="D22" s="1152"/>
      <c r="E22" s="1153" t="s">
        <v>292</v>
      </c>
      <c r="F22" s="1153"/>
      <c r="G22" s="1154"/>
      <c r="H22" s="1572"/>
      <c r="I22" s="1573"/>
      <c r="J22" s="1573"/>
      <c r="K22" s="1573"/>
      <c r="L22" s="1573"/>
      <c r="M22" s="1574"/>
      <c r="N22" s="1165">
        <f>IFERROR(VLOOKUP($CJ22,・!$G$2:$H$430,2,FALSE),"")</f>
        <v>2740</v>
      </c>
      <c r="O22" s="1166"/>
      <c r="P22" s="1167"/>
      <c r="Q22" s="1160"/>
      <c r="R22" s="1160"/>
      <c r="S22" s="1161"/>
      <c r="T22" s="1572"/>
      <c r="U22" s="1573"/>
      <c r="V22" s="1573"/>
      <c r="W22" s="1573"/>
      <c r="X22" s="1573"/>
      <c r="Y22" s="1573"/>
      <c r="Z22" s="1208"/>
      <c r="AA22" s="1209"/>
      <c r="AB22" s="1209"/>
      <c r="AC22" s="1209"/>
      <c r="AD22" s="1209"/>
      <c r="AE22" s="1209"/>
      <c r="AF22" s="1209"/>
      <c r="AG22" s="1209"/>
      <c r="AH22" s="1209"/>
      <c r="AI22" s="1209"/>
      <c r="AJ22" s="1209"/>
      <c r="AK22" s="1209"/>
      <c r="AL22" s="1209"/>
      <c r="AM22" s="1209"/>
      <c r="AN22" s="1209"/>
      <c r="AO22" s="1209"/>
      <c r="AP22" s="1209"/>
      <c r="AQ22" s="1210"/>
      <c r="AR22" s="2109" t="s">
        <v>303</v>
      </c>
      <c r="AS22" s="2110"/>
      <c r="AT22" s="2110"/>
      <c r="AU22" s="2111" t="s">
        <v>304</v>
      </c>
      <c r="AV22" s="2112"/>
      <c r="AW22" s="2106">
        <f>IFERROR(VLOOKUP($CM22,・!$G$2:$H$430,2,FALSE),"")</f>
        <v>2650</v>
      </c>
      <c r="AX22" s="2107"/>
      <c r="AY22" s="2108"/>
      <c r="AZ22" s="1256"/>
      <c r="BA22" s="1735"/>
      <c r="BB22" s="1736"/>
      <c r="BC22" s="1222"/>
      <c r="BD22" s="1223"/>
      <c r="BE22" s="1223"/>
      <c r="BF22" s="1223"/>
      <c r="BG22" s="1223"/>
      <c r="BH22" s="1223"/>
      <c r="BI22" s="1223"/>
      <c r="BJ22" s="1223"/>
      <c r="BK22" s="1223"/>
      <c r="BL22" s="1223"/>
      <c r="BM22" s="1223"/>
      <c r="BN22" s="1223"/>
      <c r="BO22" s="1223"/>
      <c r="BP22" s="1223"/>
      <c r="BQ22" s="1223"/>
      <c r="BR22" s="1223"/>
      <c r="BS22" s="1224"/>
      <c r="BU22" s="46" t="s">
        <v>285</v>
      </c>
      <c r="BV22" s="51">
        <v>50137</v>
      </c>
      <c r="BW22" s="68">
        <f>Q22</f>
        <v>0</v>
      </c>
      <c r="BX22" s="68">
        <f>T22</f>
        <v>0</v>
      </c>
      <c r="BY22" s="68">
        <f t="shared" ref="BY22:BY24" si="13">SUM(BW22:BX22)</f>
        <v>0</v>
      </c>
      <c r="BZ22" s="126">
        <f t="shared" ref="BZ22:BZ24" si="14">Z22</f>
        <v>0</v>
      </c>
      <c r="CA22" s="73"/>
      <c r="CB22" s="395"/>
      <c r="CC22" s="396"/>
      <c r="CE22" s="46" t="s">
        <v>1221</v>
      </c>
      <c r="CF22" s="51">
        <v>50138</v>
      </c>
      <c r="CG22" s="76">
        <f>AZ22</f>
        <v>0</v>
      </c>
      <c r="CH22" s="126">
        <f>BC22</f>
        <v>0</v>
      </c>
      <c r="CI22" s="91"/>
      <c r="CJ22" s="378">
        <v>501371</v>
      </c>
      <c r="CK22" s="378">
        <v>501373</v>
      </c>
      <c r="CM22" s="376">
        <v>501381</v>
      </c>
    </row>
    <row r="23" spans="1:91" ht="15" customHeight="1" x14ac:dyDescent="0.15">
      <c r="A23" s="1206"/>
      <c r="B23" s="1019" t="s">
        <v>286</v>
      </c>
      <c r="C23" s="1015"/>
      <c r="D23" s="1015"/>
      <c r="E23" s="1071" t="s">
        <v>293</v>
      </c>
      <c r="F23" s="1071"/>
      <c r="G23" s="1072"/>
      <c r="H23" s="1575"/>
      <c r="I23" s="1576"/>
      <c r="J23" s="1576"/>
      <c r="K23" s="1576"/>
      <c r="L23" s="1576"/>
      <c r="M23" s="1577"/>
      <c r="N23" s="1077">
        <f>IFERROR(VLOOKUP($CJ23,・!$G$2:$H$430,2,FALSE),"")</f>
        <v>1400</v>
      </c>
      <c r="O23" s="1078"/>
      <c r="P23" s="1079"/>
      <c r="Q23" s="960"/>
      <c r="R23" s="960"/>
      <c r="S23" s="961"/>
      <c r="T23" s="1575"/>
      <c r="U23" s="1576"/>
      <c r="V23" s="1576"/>
      <c r="W23" s="1576"/>
      <c r="X23" s="1576"/>
      <c r="Y23" s="1576"/>
      <c r="Z23" s="967"/>
      <c r="AA23" s="968"/>
      <c r="AB23" s="968"/>
      <c r="AC23" s="968"/>
      <c r="AD23" s="968"/>
      <c r="AE23" s="968"/>
      <c r="AF23" s="968"/>
      <c r="AG23" s="968"/>
      <c r="AH23" s="968"/>
      <c r="AI23" s="968"/>
      <c r="AJ23" s="968"/>
      <c r="AK23" s="968"/>
      <c r="AL23" s="968"/>
      <c r="AM23" s="968"/>
      <c r="AN23" s="968"/>
      <c r="AO23" s="968"/>
      <c r="AP23" s="968"/>
      <c r="AQ23" s="969"/>
      <c r="AR23" s="2119" t="s">
        <v>305</v>
      </c>
      <c r="AS23" s="2120"/>
      <c r="AT23" s="2121"/>
      <c r="AU23" s="2122" t="s">
        <v>306</v>
      </c>
      <c r="AV23" s="2121"/>
      <c r="AW23" s="2116">
        <f>IFERROR(VLOOKUP($CM23,・!$G$2:$H$430,2,FALSE),"")</f>
        <v>400</v>
      </c>
      <c r="AX23" s="2117"/>
      <c r="AY23" s="2118"/>
      <c r="AZ23" s="1647"/>
      <c r="BA23" s="1655"/>
      <c r="BB23" s="1656"/>
      <c r="BC23" s="1103"/>
      <c r="BD23" s="1104"/>
      <c r="BE23" s="1104"/>
      <c r="BF23" s="1104"/>
      <c r="BG23" s="1104"/>
      <c r="BH23" s="1104"/>
      <c r="BI23" s="1104"/>
      <c r="BJ23" s="1104"/>
      <c r="BK23" s="1104"/>
      <c r="BL23" s="1104"/>
      <c r="BM23" s="1104"/>
      <c r="BN23" s="1104"/>
      <c r="BO23" s="1104"/>
      <c r="BP23" s="1104"/>
      <c r="BQ23" s="1104"/>
      <c r="BR23" s="1104"/>
      <c r="BS23" s="1105"/>
      <c r="BU23" s="46" t="s">
        <v>286</v>
      </c>
      <c r="BV23" s="51">
        <v>50142</v>
      </c>
      <c r="BW23" s="68">
        <f>Q23</f>
        <v>0</v>
      </c>
      <c r="BX23" s="68">
        <f t="shared" ref="BX23:BX24" si="15">T23</f>
        <v>0</v>
      </c>
      <c r="BY23" s="68">
        <f t="shared" si="13"/>
        <v>0</v>
      </c>
      <c r="BZ23" s="126">
        <f t="shared" si="14"/>
        <v>0</v>
      </c>
      <c r="CA23" s="73"/>
      <c r="CB23" s="395"/>
      <c r="CC23" s="396"/>
      <c r="CE23" s="46" t="s">
        <v>1222</v>
      </c>
      <c r="CF23" s="51">
        <v>50140</v>
      </c>
      <c r="CG23" s="76">
        <f t="shared" ref="CG23:CG24" si="16">AZ23</f>
        <v>0</v>
      </c>
      <c r="CH23" s="126">
        <f t="shared" ref="CH23:CH24" si="17">BC23</f>
        <v>0</v>
      </c>
      <c r="CI23" s="91"/>
      <c r="CJ23" s="378">
        <v>501421</v>
      </c>
      <c r="CK23" s="378">
        <v>501423</v>
      </c>
      <c r="CM23" s="376">
        <v>501401</v>
      </c>
    </row>
    <row r="24" spans="1:91" ht="15" customHeight="1" thickBot="1" x14ac:dyDescent="0.2">
      <c r="A24" s="1206"/>
      <c r="B24" s="1495" t="s">
        <v>288</v>
      </c>
      <c r="C24" s="1496"/>
      <c r="D24" s="1496"/>
      <c r="E24" s="1364" t="s">
        <v>14</v>
      </c>
      <c r="F24" s="1364"/>
      <c r="G24" s="1365"/>
      <c r="H24" s="1578"/>
      <c r="I24" s="1579"/>
      <c r="J24" s="1579"/>
      <c r="K24" s="1579"/>
      <c r="L24" s="1579"/>
      <c r="M24" s="1580"/>
      <c r="N24" s="1303">
        <f>IFERROR(VLOOKUP($CJ24,・!$G$2:$H$430,2,FALSE),"")</f>
        <v>250</v>
      </c>
      <c r="O24" s="1304"/>
      <c r="P24" s="1305"/>
      <c r="Q24" s="1306"/>
      <c r="R24" s="1306"/>
      <c r="S24" s="1307"/>
      <c r="T24" s="1578"/>
      <c r="U24" s="1579"/>
      <c r="V24" s="1579"/>
      <c r="W24" s="1579"/>
      <c r="X24" s="1579"/>
      <c r="Y24" s="1579"/>
      <c r="Z24" s="1603"/>
      <c r="AA24" s="1604"/>
      <c r="AB24" s="1604"/>
      <c r="AC24" s="1604"/>
      <c r="AD24" s="1604"/>
      <c r="AE24" s="1604"/>
      <c r="AF24" s="1604"/>
      <c r="AG24" s="1604"/>
      <c r="AH24" s="1604"/>
      <c r="AI24" s="1604"/>
      <c r="AJ24" s="1604"/>
      <c r="AK24" s="1604"/>
      <c r="AL24" s="1604"/>
      <c r="AM24" s="1604"/>
      <c r="AN24" s="1604"/>
      <c r="AO24" s="1604"/>
      <c r="AP24" s="1604"/>
      <c r="AQ24" s="1605"/>
      <c r="AR24" s="2034" t="s">
        <v>287</v>
      </c>
      <c r="AS24" s="2035"/>
      <c r="AT24" s="2035"/>
      <c r="AU24" s="2036" t="s">
        <v>120</v>
      </c>
      <c r="AV24" s="2037"/>
      <c r="AW24" s="2054">
        <f>IFERROR(VLOOKUP($CM24,・!$G$2:$H$430,2,FALSE),"")</f>
        <v>100</v>
      </c>
      <c r="AX24" s="2055"/>
      <c r="AY24" s="2056"/>
      <c r="AZ24" s="2123"/>
      <c r="BA24" s="2124"/>
      <c r="BB24" s="2125"/>
      <c r="BC24" s="1633"/>
      <c r="BD24" s="1634"/>
      <c r="BE24" s="1634"/>
      <c r="BF24" s="1634"/>
      <c r="BG24" s="1634"/>
      <c r="BH24" s="1634"/>
      <c r="BI24" s="1634"/>
      <c r="BJ24" s="1634"/>
      <c r="BK24" s="1634"/>
      <c r="BL24" s="1634"/>
      <c r="BM24" s="1634"/>
      <c r="BN24" s="1634"/>
      <c r="BO24" s="1634"/>
      <c r="BP24" s="1634"/>
      <c r="BQ24" s="1634"/>
      <c r="BR24" s="1634"/>
      <c r="BS24" s="1635"/>
      <c r="BU24" s="46" t="s">
        <v>288</v>
      </c>
      <c r="BV24" s="51">
        <v>50144</v>
      </c>
      <c r="BW24" s="68">
        <f>Q24</f>
        <v>0</v>
      </c>
      <c r="BX24" s="68">
        <f t="shared" si="15"/>
        <v>0</v>
      </c>
      <c r="BY24" s="68">
        <f t="shared" si="13"/>
        <v>0</v>
      </c>
      <c r="BZ24" s="126">
        <f t="shared" si="14"/>
        <v>0</v>
      </c>
      <c r="CA24" s="73"/>
      <c r="CB24" s="395"/>
      <c r="CC24" s="396"/>
      <c r="CE24" s="46" t="s">
        <v>287</v>
      </c>
      <c r="CF24" s="51">
        <v>50143</v>
      </c>
      <c r="CG24" s="76">
        <f t="shared" si="16"/>
        <v>0</v>
      </c>
      <c r="CH24" s="126">
        <f t="shared" si="17"/>
        <v>0</v>
      </c>
      <c r="CI24" s="91"/>
      <c r="CJ24" s="378">
        <v>501441</v>
      </c>
      <c r="CK24" s="378">
        <v>501443</v>
      </c>
      <c r="CM24" s="376">
        <v>501431</v>
      </c>
    </row>
    <row r="25" spans="1:91" ht="15" customHeight="1" thickTop="1" thickBot="1" x14ac:dyDescent="0.2">
      <c r="A25" s="1206"/>
      <c r="B25" s="40" t="s">
        <v>1356</v>
      </c>
      <c r="C25" s="1366" t="s">
        <v>11</v>
      </c>
      <c r="D25" s="1367"/>
      <c r="E25" s="1434">
        <f>Q25+AZ25</f>
        <v>0</v>
      </c>
      <c r="F25" s="1539"/>
      <c r="G25" s="1540"/>
      <c r="H25" s="1518"/>
      <c r="I25" s="1519"/>
      <c r="J25" s="1519"/>
      <c r="K25" s="1519"/>
      <c r="L25" s="1519"/>
      <c r="M25" s="1520"/>
      <c r="N25" s="1314">
        <f>SUM(N22:P24)</f>
        <v>4390</v>
      </c>
      <c r="O25" s="1315"/>
      <c r="P25" s="1315"/>
      <c r="Q25" s="1231">
        <f>SUM(Q22:S24)</f>
        <v>0</v>
      </c>
      <c r="R25" s="1231"/>
      <c r="S25" s="1341"/>
      <c r="T25" s="1518"/>
      <c r="U25" s="1519"/>
      <c r="V25" s="1519"/>
      <c r="W25" s="1519"/>
      <c r="X25" s="1519"/>
      <c r="Y25" s="1521"/>
      <c r="Z25" s="2126"/>
      <c r="AA25" s="2127"/>
      <c r="AB25" s="2127"/>
      <c r="AC25" s="2127"/>
      <c r="AD25" s="2127"/>
      <c r="AE25" s="2127"/>
      <c r="AF25" s="2127"/>
      <c r="AG25" s="2127"/>
      <c r="AH25" s="2127"/>
      <c r="AI25" s="2127"/>
      <c r="AJ25" s="2127"/>
      <c r="AK25" s="2127"/>
      <c r="AL25" s="2127"/>
      <c r="AM25" s="2127"/>
      <c r="AN25" s="2127"/>
      <c r="AO25" s="2127"/>
      <c r="AP25" s="2127"/>
      <c r="AQ25" s="2127"/>
      <c r="AR25" s="1914" t="s">
        <v>11</v>
      </c>
      <c r="AS25" s="1915"/>
      <c r="AT25" s="1915"/>
      <c r="AU25" s="1915"/>
      <c r="AV25" s="1915"/>
      <c r="AW25" s="2148">
        <f>SUM(AW22:AY24)</f>
        <v>3150</v>
      </c>
      <c r="AX25" s="1908"/>
      <c r="AY25" s="2149"/>
      <c r="AZ25" s="2044">
        <f>SUM(AZ22:BB24)</f>
        <v>0</v>
      </c>
      <c r="BA25" s="2044"/>
      <c r="BB25" s="2045"/>
      <c r="BC25" s="2145"/>
      <c r="BD25" s="2146"/>
      <c r="BE25" s="2146"/>
      <c r="BF25" s="2146"/>
      <c r="BG25" s="2146"/>
      <c r="BH25" s="2146"/>
      <c r="BI25" s="2146"/>
      <c r="BJ25" s="2146"/>
      <c r="BK25" s="2146"/>
      <c r="BL25" s="2146"/>
      <c r="BM25" s="2146"/>
      <c r="BN25" s="2146"/>
      <c r="BO25" s="2146"/>
      <c r="BP25" s="2146"/>
      <c r="BQ25" s="2146"/>
      <c r="BR25" s="2146"/>
      <c r="BS25" s="2147"/>
      <c r="BU25" s="112">
        <f>SUM(BY25:CC25,CG25)</f>
        <v>0</v>
      </c>
      <c r="BV25" s="111"/>
      <c r="BW25" s="69">
        <f>SUM(BW22:BW24)</f>
        <v>0</v>
      </c>
      <c r="BX25" s="69">
        <f t="shared" ref="BX25:BY25" si="18">SUM(BX22:BX24)</f>
        <v>0</v>
      </c>
      <c r="BY25" s="69">
        <f t="shared" si="18"/>
        <v>0</v>
      </c>
      <c r="BZ25" s="127"/>
      <c r="CA25" s="74">
        <f t="shared" ref="CA25:CC25" si="19">SUM(CA22:CA24)</f>
        <v>0</v>
      </c>
      <c r="CB25" s="395">
        <f t="shared" si="19"/>
        <v>0</v>
      </c>
      <c r="CC25" s="396">
        <f t="shared" si="19"/>
        <v>0</v>
      </c>
      <c r="CE25" s="63"/>
      <c r="CF25" s="64"/>
      <c r="CG25" s="69">
        <f>SUM(CG22:CG24)</f>
        <v>0</v>
      </c>
      <c r="CH25" s="127"/>
      <c r="CI25" s="91"/>
      <c r="CJ25" s="378"/>
      <c r="CK25" s="378"/>
      <c r="CM25" s="376"/>
    </row>
    <row r="26" spans="1:91" ht="15" customHeight="1" x14ac:dyDescent="0.15">
      <c r="A26" s="1206"/>
      <c r="B26" s="1151" t="s">
        <v>289</v>
      </c>
      <c r="C26" s="1152"/>
      <c r="D26" s="1152"/>
      <c r="E26" s="1153" t="s">
        <v>14</v>
      </c>
      <c r="F26" s="1153"/>
      <c r="G26" s="1154"/>
      <c r="H26" s="1332"/>
      <c r="I26" s="1311"/>
      <c r="J26" s="1311"/>
      <c r="K26" s="1311"/>
      <c r="L26" s="1311"/>
      <c r="M26" s="1333"/>
      <c r="N26" s="1165">
        <f>IFERROR(VLOOKUP($CJ26,・!$G$2:$H$430,2,FALSE),"")</f>
        <v>380</v>
      </c>
      <c r="O26" s="1166"/>
      <c r="P26" s="1167"/>
      <c r="Q26" s="1160"/>
      <c r="R26" s="1160"/>
      <c r="S26" s="1161"/>
      <c r="T26" s="1310"/>
      <c r="U26" s="1311"/>
      <c r="V26" s="1311"/>
      <c r="W26" s="1311"/>
      <c r="X26" s="1311"/>
      <c r="Y26" s="1312"/>
      <c r="Z26" s="1208"/>
      <c r="AA26" s="1209"/>
      <c r="AB26" s="1209"/>
      <c r="AC26" s="1209"/>
      <c r="AD26" s="1209"/>
      <c r="AE26" s="1209"/>
      <c r="AF26" s="1209"/>
      <c r="AG26" s="1209"/>
      <c r="AH26" s="1209"/>
      <c r="AI26" s="1209"/>
      <c r="AJ26" s="1209"/>
      <c r="AK26" s="1209"/>
      <c r="AL26" s="1209"/>
      <c r="AM26" s="1209"/>
      <c r="AN26" s="1209"/>
      <c r="AO26" s="1209"/>
      <c r="AP26" s="1209"/>
      <c r="AQ26" s="1210"/>
      <c r="AR26" s="2038"/>
      <c r="AS26" s="2039"/>
      <c r="AT26" s="2039"/>
      <c r="AU26" s="2039"/>
      <c r="AV26" s="2039"/>
      <c r="AW26" s="2039"/>
      <c r="AX26" s="2039"/>
      <c r="AY26" s="2039"/>
      <c r="AZ26" s="2039"/>
      <c r="BA26" s="2039"/>
      <c r="BB26" s="2039"/>
      <c r="BC26" s="2076"/>
      <c r="BD26" s="2077"/>
      <c r="BE26" s="2077"/>
      <c r="BF26" s="2077"/>
      <c r="BG26" s="2077"/>
      <c r="BH26" s="2077"/>
      <c r="BI26" s="2077"/>
      <c r="BJ26" s="2077"/>
      <c r="BK26" s="2077"/>
      <c r="BL26" s="2077"/>
      <c r="BM26" s="2077"/>
      <c r="BN26" s="2077"/>
      <c r="BO26" s="2077"/>
      <c r="BP26" s="2077"/>
      <c r="BQ26" s="2077"/>
      <c r="BR26" s="2077"/>
      <c r="BS26" s="2078"/>
      <c r="BU26" s="46" t="s">
        <v>289</v>
      </c>
      <c r="BV26" s="51">
        <v>50148</v>
      </c>
      <c r="BW26" s="68">
        <f>Q26</f>
        <v>0</v>
      </c>
      <c r="BX26" s="68">
        <f>T26</f>
        <v>0</v>
      </c>
      <c r="BY26" s="68">
        <f t="shared" ref="BY26:BY28" si="20">SUM(BW26:BX26)</f>
        <v>0</v>
      </c>
      <c r="BZ26" s="126">
        <f t="shared" ref="BZ26:BZ28" si="21">Z26</f>
        <v>0</v>
      </c>
      <c r="CA26" s="73"/>
      <c r="CB26" s="395"/>
      <c r="CC26" s="396"/>
      <c r="CE26" s="46"/>
      <c r="CF26" s="51"/>
      <c r="CG26" s="76">
        <f t="shared" ref="CG26:CG28" si="22">AZ26</f>
        <v>0</v>
      </c>
      <c r="CH26" s="126"/>
      <c r="CI26" s="91"/>
      <c r="CJ26" s="378">
        <v>501481</v>
      </c>
      <c r="CK26" s="378">
        <v>501483</v>
      </c>
      <c r="CM26" s="376"/>
    </row>
    <row r="27" spans="1:91" ht="15" customHeight="1" x14ac:dyDescent="0.15">
      <c r="A27" s="1206"/>
      <c r="B27" s="1019" t="s">
        <v>290</v>
      </c>
      <c r="C27" s="1015"/>
      <c r="D27" s="1015"/>
      <c r="E27" s="1071" t="s">
        <v>14</v>
      </c>
      <c r="F27" s="1071"/>
      <c r="G27" s="1072"/>
      <c r="H27" s="1481"/>
      <c r="I27" s="1482"/>
      <c r="J27" s="1482"/>
      <c r="K27" s="1482"/>
      <c r="L27" s="1482"/>
      <c r="M27" s="1483"/>
      <c r="N27" s="1077">
        <f>IFERROR(VLOOKUP($CJ27,・!$G$2:$H$430,2,FALSE),"")</f>
        <v>1520</v>
      </c>
      <c r="O27" s="1078"/>
      <c r="P27" s="1079"/>
      <c r="Q27" s="960"/>
      <c r="R27" s="960"/>
      <c r="S27" s="961"/>
      <c r="T27" s="1530"/>
      <c r="U27" s="1482"/>
      <c r="V27" s="1482"/>
      <c r="W27" s="1482"/>
      <c r="X27" s="1482"/>
      <c r="Y27" s="1531"/>
      <c r="Z27" s="967"/>
      <c r="AA27" s="968"/>
      <c r="AB27" s="968"/>
      <c r="AC27" s="968"/>
      <c r="AD27" s="968"/>
      <c r="AE27" s="968"/>
      <c r="AF27" s="968"/>
      <c r="AG27" s="968"/>
      <c r="AH27" s="968"/>
      <c r="AI27" s="968"/>
      <c r="AJ27" s="968"/>
      <c r="AK27" s="968"/>
      <c r="AL27" s="968"/>
      <c r="AM27" s="968"/>
      <c r="AN27" s="968"/>
      <c r="AO27" s="968"/>
      <c r="AP27" s="968"/>
      <c r="AQ27" s="969"/>
      <c r="AR27" s="2040"/>
      <c r="AS27" s="2041"/>
      <c r="AT27" s="2041"/>
      <c r="AU27" s="2041"/>
      <c r="AV27" s="2041"/>
      <c r="AW27" s="2041"/>
      <c r="AX27" s="2041"/>
      <c r="AY27" s="2041"/>
      <c r="AZ27" s="2041"/>
      <c r="BA27" s="2041"/>
      <c r="BB27" s="2041"/>
      <c r="BC27" s="2079"/>
      <c r="BD27" s="2080"/>
      <c r="BE27" s="2080"/>
      <c r="BF27" s="2080"/>
      <c r="BG27" s="2080"/>
      <c r="BH27" s="2080"/>
      <c r="BI27" s="2080"/>
      <c r="BJ27" s="2080"/>
      <c r="BK27" s="2080"/>
      <c r="BL27" s="2080"/>
      <c r="BM27" s="2080"/>
      <c r="BN27" s="2080"/>
      <c r="BO27" s="2080"/>
      <c r="BP27" s="2080"/>
      <c r="BQ27" s="2080"/>
      <c r="BR27" s="2080"/>
      <c r="BS27" s="2081"/>
      <c r="BU27" s="46" t="s">
        <v>290</v>
      </c>
      <c r="BV27" s="51">
        <v>50149</v>
      </c>
      <c r="BW27" s="68">
        <f>Q27</f>
        <v>0</v>
      </c>
      <c r="BX27" s="68">
        <f t="shared" ref="BX27:BX28" si="23">T27</f>
        <v>0</v>
      </c>
      <c r="BY27" s="68">
        <f t="shared" si="20"/>
        <v>0</v>
      </c>
      <c r="BZ27" s="126">
        <f t="shared" si="21"/>
        <v>0</v>
      </c>
      <c r="CA27" s="73"/>
      <c r="CB27" s="395"/>
      <c r="CC27" s="396"/>
      <c r="CE27" s="46"/>
      <c r="CF27" s="51"/>
      <c r="CG27" s="76">
        <f t="shared" si="22"/>
        <v>0</v>
      </c>
      <c r="CH27" s="126"/>
      <c r="CI27" s="91"/>
      <c r="CJ27" s="378">
        <v>501491</v>
      </c>
      <c r="CK27" s="378">
        <v>501493</v>
      </c>
      <c r="CM27" s="376"/>
    </row>
    <row r="28" spans="1:91" ht="15" customHeight="1" thickBot="1" x14ac:dyDescent="0.2">
      <c r="A28" s="1206"/>
      <c r="B28" s="1495" t="s">
        <v>1325</v>
      </c>
      <c r="C28" s="1496"/>
      <c r="D28" s="1496"/>
      <c r="E28" s="1364" t="s">
        <v>14</v>
      </c>
      <c r="F28" s="1364"/>
      <c r="G28" s="1365"/>
      <c r="H28" s="1368"/>
      <c r="I28" s="1335"/>
      <c r="J28" s="1335"/>
      <c r="K28" s="1335"/>
      <c r="L28" s="1335"/>
      <c r="M28" s="1369"/>
      <c r="N28" s="1303">
        <f>IFERROR(VLOOKUP($CJ28,・!$G$2:$H$424,2,FALSE),"")</f>
        <v>1470</v>
      </c>
      <c r="O28" s="1304"/>
      <c r="P28" s="1305"/>
      <c r="Q28" s="1306"/>
      <c r="R28" s="1306"/>
      <c r="S28" s="1307"/>
      <c r="T28" s="1334"/>
      <c r="U28" s="1335"/>
      <c r="V28" s="1335"/>
      <c r="W28" s="1335"/>
      <c r="X28" s="1335"/>
      <c r="Y28" s="1336"/>
      <c r="Z28" s="1603"/>
      <c r="AA28" s="1604"/>
      <c r="AB28" s="1604"/>
      <c r="AC28" s="1604"/>
      <c r="AD28" s="1604"/>
      <c r="AE28" s="1604"/>
      <c r="AF28" s="1604"/>
      <c r="AG28" s="1604"/>
      <c r="AH28" s="1604"/>
      <c r="AI28" s="1604"/>
      <c r="AJ28" s="1604"/>
      <c r="AK28" s="1604"/>
      <c r="AL28" s="1604"/>
      <c r="AM28" s="1604"/>
      <c r="AN28" s="1604"/>
      <c r="AO28" s="1604"/>
      <c r="AP28" s="1604"/>
      <c r="AQ28" s="1605"/>
      <c r="AR28" s="2042"/>
      <c r="AS28" s="2043"/>
      <c r="AT28" s="2043"/>
      <c r="AU28" s="2043"/>
      <c r="AV28" s="2043"/>
      <c r="AW28" s="2043"/>
      <c r="AX28" s="2043"/>
      <c r="AY28" s="2043"/>
      <c r="AZ28" s="2043"/>
      <c r="BA28" s="2043"/>
      <c r="BB28" s="2043"/>
      <c r="BC28" s="2082"/>
      <c r="BD28" s="2083"/>
      <c r="BE28" s="2083"/>
      <c r="BF28" s="2083"/>
      <c r="BG28" s="2083"/>
      <c r="BH28" s="2083"/>
      <c r="BI28" s="2083"/>
      <c r="BJ28" s="2083"/>
      <c r="BK28" s="2083"/>
      <c r="BL28" s="2083"/>
      <c r="BM28" s="2083"/>
      <c r="BN28" s="2083"/>
      <c r="BO28" s="2083"/>
      <c r="BP28" s="2083"/>
      <c r="BQ28" s="2083"/>
      <c r="BR28" s="2083"/>
      <c r="BS28" s="2084"/>
      <c r="BU28" s="55" t="s">
        <v>291</v>
      </c>
      <c r="BV28" s="65">
        <v>50150</v>
      </c>
      <c r="BW28" s="70">
        <f>Q28</f>
        <v>0</v>
      </c>
      <c r="BX28" s="70">
        <f t="shared" si="23"/>
        <v>0</v>
      </c>
      <c r="BY28" s="70">
        <f t="shared" si="20"/>
        <v>0</v>
      </c>
      <c r="BZ28" s="128">
        <f t="shared" si="21"/>
        <v>0</v>
      </c>
      <c r="CA28" s="75"/>
      <c r="CB28" s="397"/>
      <c r="CC28" s="398"/>
      <c r="CE28" s="55"/>
      <c r="CF28" s="65"/>
      <c r="CG28" s="77">
        <f t="shared" si="22"/>
        <v>0</v>
      </c>
      <c r="CH28" s="128"/>
      <c r="CI28" s="91"/>
      <c r="CJ28" s="378">
        <v>501501</v>
      </c>
      <c r="CK28" s="378">
        <v>501503</v>
      </c>
      <c r="CM28" s="376"/>
    </row>
    <row r="29" spans="1:91" ht="15" customHeight="1" thickTop="1" thickBot="1" x14ac:dyDescent="0.2">
      <c r="A29" s="1206"/>
      <c r="B29" s="189" t="s">
        <v>1357</v>
      </c>
      <c r="C29" s="2085" t="s">
        <v>11</v>
      </c>
      <c r="D29" s="2086"/>
      <c r="E29" s="1941">
        <f>Q29</f>
        <v>0</v>
      </c>
      <c r="F29" s="1942"/>
      <c r="G29" s="1943"/>
      <c r="H29" s="1518"/>
      <c r="I29" s="1519"/>
      <c r="J29" s="1519"/>
      <c r="K29" s="1519"/>
      <c r="L29" s="1519"/>
      <c r="M29" s="1520"/>
      <c r="N29" s="1342">
        <f>SUM(N26:P28)</f>
        <v>3370</v>
      </c>
      <c r="O29" s="1343"/>
      <c r="P29" s="1343"/>
      <c r="Q29" s="1454">
        <f>SUM(Q26:S28)</f>
        <v>0</v>
      </c>
      <c r="R29" s="1454"/>
      <c r="S29" s="1455"/>
      <c r="T29" s="1518"/>
      <c r="U29" s="1519"/>
      <c r="V29" s="1519"/>
      <c r="W29" s="1519"/>
      <c r="X29" s="1519"/>
      <c r="Y29" s="1521"/>
      <c r="Z29" s="2062"/>
      <c r="AA29" s="2063"/>
      <c r="AB29" s="2063"/>
      <c r="AC29" s="2063"/>
      <c r="AD29" s="2063"/>
      <c r="AE29" s="2063"/>
      <c r="AF29" s="2063"/>
      <c r="AG29" s="2063"/>
      <c r="AH29" s="2063"/>
      <c r="AI29" s="2063"/>
      <c r="AJ29" s="2063"/>
      <c r="AK29" s="2063"/>
      <c r="AL29" s="2063"/>
      <c r="AM29" s="2063"/>
      <c r="AN29" s="2063"/>
      <c r="AO29" s="2063"/>
      <c r="AP29" s="2063"/>
      <c r="AQ29" s="2063"/>
      <c r="AR29" s="1914"/>
      <c r="AS29" s="1915"/>
      <c r="AT29" s="1915"/>
      <c r="AU29" s="1915"/>
      <c r="AV29" s="1915"/>
      <c r="AW29" s="1915"/>
      <c r="AX29" s="1915"/>
      <c r="AY29" s="1915"/>
      <c r="AZ29" s="1915"/>
      <c r="BA29" s="1915"/>
      <c r="BB29" s="1916"/>
      <c r="BC29" s="2064"/>
      <c r="BD29" s="2065"/>
      <c r="BE29" s="2065"/>
      <c r="BF29" s="2065"/>
      <c r="BG29" s="2065"/>
      <c r="BH29" s="2065"/>
      <c r="BI29" s="2065"/>
      <c r="BJ29" s="2065"/>
      <c r="BK29" s="2065"/>
      <c r="BL29" s="2065"/>
      <c r="BM29" s="2065"/>
      <c r="BN29" s="2065"/>
      <c r="BO29" s="2065"/>
      <c r="BP29" s="2065"/>
      <c r="BQ29" s="2065"/>
      <c r="BR29" s="2065"/>
      <c r="BS29" s="2066"/>
      <c r="BU29" s="152">
        <f>SUM(BY29:CC29,CG29)</f>
        <v>0</v>
      </c>
      <c r="BV29" s="153"/>
      <c r="BW29" s="154">
        <f>SUM(BW26:BW28)</f>
        <v>0</v>
      </c>
      <c r="BX29" s="154">
        <f t="shared" ref="BX29:BY29" si="24">SUM(BX26:BX28)</f>
        <v>0</v>
      </c>
      <c r="BY29" s="154">
        <f t="shared" si="24"/>
        <v>0</v>
      </c>
      <c r="BZ29" s="155"/>
      <c r="CA29" s="157">
        <f t="shared" ref="CA29:CC29" si="25">SUM(CA26:CA28)</f>
        <v>0</v>
      </c>
      <c r="CB29" s="399">
        <f t="shared" si="25"/>
        <v>0</v>
      </c>
      <c r="CC29" s="400">
        <f t="shared" si="25"/>
        <v>0</v>
      </c>
      <c r="CE29" s="143"/>
      <c r="CF29" s="192"/>
      <c r="CG29" s="154">
        <f>SUM(CG26:CG28)</f>
        <v>0</v>
      </c>
      <c r="CH29" s="155"/>
      <c r="CI29" s="91"/>
    </row>
    <row r="30" spans="1:91" s="110" customFormat="1" ht="15" customHeight="1" thickBot="1" x14ac:dyDescent="0.2">
      <c r="A30" s="1712" t="s">
        <v>1407</v>
      </c>
      <c r="B30" s="1713"/>
      <c r="C30" s="1713"/>
      <c r="D30" s="1714"/>
      <c r="E30" s="1612">
        <f>SUM(E29,E25,E21,E15)</f>
        <v>0</v>
      </c>
      <c r="F30" s="1612"/>
      <c r="G30" s="1613"/>
      <c r="H30" s="2070">
        <f>SUM(H15,H21,H25,H29)</f>
        <v>3150</v>
      </c>
      <c r="I30" s="2071"/>
      <c r="J30" s="2072"/>
      <c r="K30" s="2067">
        <f>K15</f>
        <v>0</v>
      </c>
      <c r="L30" s="2068"/>
      <c r="M30" s="2069"/>
      <c r="N30" s="1428">
        <f>SUM(N29,N25,N21,N15)</f>
        <v>16990</v>
      </c>
      <c r="O30" s="1429"/>
      <c r="P30" s="1429"/>
      <c r="Q30" s="2060">
        <f>SUM(Q29,Q25,Q21,Q15)</f>
        <v>0</v>
      </c>
      <c r="R30" s="2060"/>
      <c r="S30" s="2061"/>
      <c r="T30" s="2073">
        <f>SUM(T15,T21,T25,T29)</f>
        <v>0</v>
      </c>
      <c r="U30" s="2068"/>
      <c r="V30" s="2074"/>
      <c r="W30" s="2067">
        <f>W15</f>
        <v>0</v>
      </c>
      <c r="X30" s="2068"/>
      <c r="Y30" s="2075"/>
      <c r="Z30" s="2057"/>
      <c r="AA30" s="2058"/>
      <c r="AB30" s="2058"/>
      <c r="AC30" s="2058"/>
      <c r="AD30" s="2058"/>
      <c r="AE30" s="2058"/>
      <c r="AF30" s="2058"/>
      <c r="AG30" s="2058"/>
      <c r="AH30" s="2058"/>
      <c r="AI30" s="2058"/>
      <c r="AJ30" s="2058"/>
      <c r="AK30" s="2058"/>
      <c r="AL30" s="2058"/>
      <c r="AM30" s="2058"/>
      <c r="AN30" s="2058"/>
      <c r="AO30" s="2058"/>
      <c r="AP30" s="2058"/>
      <c r="AQ30" s="2059"/>
      <c r="AR30" s="1386" t="s">
        <v>1407</v>
      </c>
      <c r="AS30" s="1387"/>
      <c r="AT30" s="1387"/>
      <c r="AU30" s="1387"/>
      <c r="AV30" s="1387"/>
      <c r="AW30" s="1388">
        <f>AW25</f>
        <v>3150</v>
      </c>
      <c r="AX30" s="1389"/>
      <c r="AY30" s="1389"/>
      <c r="AZ30" s="1390">
        <f>AZ25</f>
        <v>0</v>
      </c>
      <c r="BA30" s="1390"/>
      <c r="BB30" s="1391"/>
      <c r="BC30" s="1884"/>
      <c r="BD30" s="1885"/>
      <c r="BE30" s="1885"/>
      <c r="BF30" s="1885"/>
      <c r="BG30" s="1885"/>
      <c r="BH30" s="1885"/>
      <c r="BI30" s="1885"/>
      <c r="BJ30" s="1885"/>
      <c r="BK30" s="1885"/>
      <c r="BL30" s="1885"/>
      <c r="BM30" s="1885"/>
      <c r="BN30" s="1885"/>
      <c r="BO30" s="1885"/>
      <c r="BP30" s="1885"/>
      <c r="BQ30" s="1885"/>
      <c r="BR30" s="1885"/>
      <c r="BS30" s="1887"/>
      <c r="BU30" s="198">
        <f>SUM(BU29,BU25,BU21,BU15)</f>
        <v>0</v>
      </c>
      <c r="BV30" s="202"/>
      <c r="BW30" s="199">
        <f>SUM(BW29,BW25,BW21,BW15)</f>
        <v>0</v>
      </c>
      <c r="BX30" s="199">
        <f t="shared" ref="BX30:BY30" si="26">SUM(BX29,BX25,BX21,BX15)</f>
        <v>0</v>
      </c>
      <c r="BY30" s="199">
        <f t="shared" si="26"/>
        <v>0</v>
      </c>
      <c r="BZ30" s="200"/>
      <c r="CA30" s="204">
        <f t="shared" ref="CA30:CC30" si="27">SUM(CA29,CA25,CA21,CA15)</f>
        <v>0</v>
      </c>
      <c r="CB30" s="415">
        <f t="shared" si="27"/>
        <v>0</v>
      </c>
      <c r="CC30" s="416">
        <f t="shared" si="27"/>
        <v>0</v>
      </c>
      <c r="CD30" s="201"/>
      <c r="CE30" s="198"/>
      <c r="CF30" s="202"/>
      <c r="CG30" s="199">
        <f>SUM(CG29,CG25,CG21,CG15)</f>
        <v>0</v>
      </c>
      <c r="CH30" s="203"/>
      <c r="CI30" s="197">
        <f>SUM(BY30:CH30)</f>
        <v>0</v>
      </c>
    </row>
    <row r="31" spans="1:91" s="7" customFormat="1" ht="12.95" hidden="1" customHeight="1" thickBot="1" x14ac:dyDescent="0.2">
      <c r="BU31" s="171"/>
      <c r="BV31" s="171"/>
      <c r="BW31" s="171"/>
      <c r="BX31" s="171"/>
      <c r="BY31" s="172">
        <f>SUM(BY30,CG30)</f>
        <v>0</v>
      </c>
      <c r="BZ31" s="173"/>
      <c r="CA31" s="171"/>
      <c r="CB31" s="171"/>
      <c r="CC31" s="171"/>
      <c r="CD31" s="171"/>
      <c r="CE31" s="171"/>
      <c r="CF31" s="171"/>
      <c r="CG31" s="171"/>
      <c r="CH31" s="173"/>
      <c r="CI31" s="171"/>
    </row>
    <row r="32" spans="1:91" s="7" customFormat="1" ht="17.25" customHeight="1" thickBot="1" x14ac:dyDescent="0.2">
      <c r="A32"/>
      <c r="B32" s="1204" t="s">
        <v>1593</v>
      </c>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U32" s="164"/>
      <c r="BV32" s="164"/>
      <c r="BW32" s="193"/>
      <c r="BX32" s="193"/>
      <c r="BY32" s="194">
        <f>SUM(BY31,CG31)</f>
        <v>0</v>
      </c>
      <c r="BZ32" s="164"/>
      <c r="CA32" s="71"/>
      <c r="CB32" s="193"/>
      <c r="CC32" s="193"/>
      <c r="CD32" s="164"/>
      <c r="CE32" s="164"/>
      <c r="CF32" s="164"/>
      <c r="CG32" s="193"/>
      <c r="CH32" s="193"/>
      <c r="CI32" s="193"/>
      <c r="CM32" s="380"/>
    </row>
    <row r="33" spans="78:86" s="7" customFormat="1" ht="12.95" customHeight="1" x14ac:dyDescent="0.15">
      <c r="BZ33" s="119"/>
      <c r="CH33" s="119"/>
    </row>
    <row r="34" spans="78:86" s="7" customFormat="1" ht="12.95" customHeight="1" x14ac:dyDescent="0.15">
      <c r="BZ34" s="119"/>
      <c r="CH34" s="119"/>
    </row>
    <row r="35" spans="78:86" s="7" customFormat="1" ht="12.95" customHeight="1" x14ac:dyDescent="0.15">
      <c r="BZ35" s="119"/>
      <c r="CH35" s="119"/>
    </row>
    <row r="36" spans="78:86" s="7" customFormat="1" ht="12.95" customHeight="1" x14ac:dyDescent="0.15">
      <c r="BZ36" s="119"/>
      <c r="CH36" s="119"/>
    </row>
    <row r="37" spans="78:86" s="7" customFormat="1" ht="12.95" customHeight="1" x14ac:dyDescent="0.15">
      <c r="BZ37" s="119"/>
      <c r="CH37" s="119"/>
    </row>
    <row r="38" spans="78:86" s="7" customFormat="1" ht="12.95" customHeight="1" x14ac:dyDescent="0.15">
      <c r="BZ38" s="119"/>
      <c r="CH38" s="119"/>
    </row>
    <row r="39" spans="78:86" s="7" customFormat="1" ht="12.95" customHeight="1" x14ac:dyDescent="0.15">
      <c r="BZ39" s="119"/>
      <c r="CH39" s="119"/>
    </row>
    <row r="40" spans="78:86" s="7" customFormat="1" ht="12.95" customHeight="1" x14ac:dyDescent="0.15">
      <c r="BZ40" s="119"/>
      <c r="CH40" s="119"/>
    </row>
    <row r="41" spans="78:86" s="7" customFormat="1" ht="12.95" customHeight="1" x14ac:dyDescent="0.15">
      <c r="BZ41" s="119"/>
      <c r="CH41" s="119"/>
    </row>
    <row r="42" spans="78:86" s="7" customFormat="1" ht="12.95" customHeight="1" x14ac:dyDescent="0.15">
      <c r="BZ42" s="119"/>
      <c r="CH42" s="119"/>
    </row>
    <row r="43" spans="78:86" s="7" customFormat="1" ht="12.95" customHeight="1" x14ac:dyDescent="0.15">
      <c r="BZ43" s="119"/>
      <c r="CH43" s="119"/>
    </row>
    <row r="44" spans="78:86" s="7" customFormat="1" ht="12.95" customHeight="1" x14ac:dyDescent="0.15">
      <c r="BZ44" s="119"/>
      <c r="CH44" s="119"/>
    </row>
    <row r="45" spans="78:86" s="7" customFormat="1" ht="12.95" customHeight="1" x14ac:dyDescent="0.15">
      <c r="BZ45" s="119"/>
      <c r="CH45" s="119"/>
    </row>
    <row r="46" spans="78:86" s="7" customFormat="1" ht="12.95" customHeight="1" x14ac:dyDescent="0.15">
      <c r="BZ46" s="119"/>
      <c r="CH46" s="119"/>
    </row>
    <row r="47" spans="78:86" s="7" customFormat="1" ht="12.95" customHeight="1" x14ac:dyDescent="0.15">
      <c r="BZ47" s="119"/>
      <c r="CH47" s="119"/>
    </row>
    <row r="48" spans="78:86" s="7" customFormat="1" ht="12.95" customHeight="1" x14ac:dyDescent="0.15">
      <c r="BZ48" s="119"/>
      <c r="CH48" s="119"/>
    </row>
    <row r="49" spans="78:86" s="7" customFormat="1" ht="12.95" customHeight="1" x14ac:dyDescent="0.15">
      <c r="BZ49" s="119"/>
      <c r="CH49" s="119"/>
    </row>
    <row r="50" spans="78:86" s="7" customFormat="1" ht="12.95" customHeight="1" x14ac:dyDescent="0.15">
      <c r="BZ50" s="119"/>
      <c r="CH50" s="119"/>
    </row>
    <row r="51" spans="78:86" s="7" customFormat="1" ht="12.95" customHeight="1" x14ac:dyDescent="0.15">
      <c r="BZ51" s="119"/>
      <c r="CH51" s="119"/>
    </row>
    <row r="52" spans="78:86" s="7" customFormat="1" ht="12.95" customHeight="1" x14ac:dyDescent="0.15">
      <c r="BZ52" s="119"/>
      <c r="CH52" s="119"/>
    </row>
    <row r="53" spans="78:86" s="7" customFormat="1" ht="12.95" customHeight="1" x14ac:dyDescent="0.15">
      <c r="BZ53" s="119"/>
      <c r="CH53" s="119"/>
    </row>
    <row r="54" spans="78:86" s="7" customFormat="1" ht="12.95" customHeight="1" x14ac:dyDescent="0.15">
      <c r="BZ54" s="119"/>
      <c r="CH54" s="119"/>
    </row>
    <row r="55" spans="78:86" s="7" customFormat="1" ht="12.95" customHeight="1" x14ac:dyDescent="0.15">
      <c r="BZ55" s="119"/>
      <c r="CH55" s="119"/>
    </row>
    <row r="56" spans="78:86" s="7" customFormat="1" ht="12.95" customHeight="1" x14ac:dyDescent="0.15">
      <c r="BZ56" s="119"/>
      <c r="CH56" s="119"/>
    </row>
    <row r="57" spans="78:86" s="7" customFormat="1" ht="12.95" customHeight="1" x14ac:dyDescent="0.15">
      <c r="BZ57" s="119"/>
      <c r="CH57" s="119"/>
    </row>
    <row r="58" spans="78:86" s="7" customFormat="1" ht="12.95" customHeight="1" x14ac:dyDescent="0.15">
      <c r="BZ58" s="119"/>
      <c r="CH58" s="119"/>
    </row>
    <row r="59" spans="78:86" s="7" customFormat="1" ht="12.95" customHeight="1" x14ac:dyDescent="0.15">
      <c r="BZ59" s="119"/>
      <c r="CH59" s="119"/>
    </row>
    <row r="60" spans="78:86" s="7" customFormat="1" ht="12.95" customHeight="1" x14ac:dyDescent="0.15">
      <c r="BZ60" s="119"/>
      <c r="CH60" s="119"/>
    </row>
    <row r="61" spans="78:86" s="7" customFormat="1" ht="12.95" customHeight="1" x14ac:dyDescent="0.15">
      <c r="BZ61" s="119"/>
      <c r="CH61" s="119"/>
    </row>
    <row r="62" spans="78:86" s="7" customFormat="1" ht="12.95" customHeight="1" x14ac:dyDescent="0.15">
      <c r="BZ62" s="119"/>
      <c r="CH62" s="119"/>
    </row>
    <row r="63" spans="78:86" s="7" customFormat="1" ht="12.95" customHeight="1" x14ac:dyDescent="0.15">
      <c r="BZ63" s="119"/>
      <c r="CH63" s="119"/>
    </row>
    <row r="64" spans="78:86" s="7" customFormat="1" ht="12.95" customHeight="1" x14ac:dyDescent="0.15">
      <c r="BZ64" s="119"/>
      <c r="CH64" s="119"/>
    </row>
    <row r="65" spans="1:86" s="7" customFormat="1" ht="12.95" customHeight="1" x14ac:dyDescent="0.15">
      <c r="BZ65" s="119"/>
      <c r="CH65" s="119"/>
    </row>
    <row r="66" spans="1:86" s="7" customFormat="1" ht="12.95" customHeight="1" x14ac:dyDescent="0.15">
      <c r="BZ66" s="119"/>
      <c r="CH66" s="119"/>
    </row>
    <row r="67" spans="1:86" s="7" customFormat="1" ht="12.95" customHeight="1" x14ac:dyDescent="0.15">
      <c r="BZ67" s="119"/>
      <c r="CH67" s="119"/>
    </row>
    <row r="68" spans="1:86" ht="12.95" customHeight="1" x14ac:dyDescent="0.15">
      <c r="A68"/>
      <c r="B68"/>
      <c r="C68"/>
      <c r="D68"/>
      <c r="E68"/>
      <c r="F68"/>
      <c r="G68"/>
      <c r="H68"/>
      <c r="I68"/>
      <c r="J68"/>
      <c r="K68"/>
      <c r="L68"/>
      <c r="M68"/>
      <c r="N68"/>
      <c r="O68"/>
      <c r="P68"/>
      <c r="Q68"/>
      <c r="R68"/>
      <c r="S68"/>
      <c r="T68"/>
      <c r="U68"/>
      <c r="W68"/>
    </row>
    <row r="69" spans="1:86" ht="12.95" customHeight="1" x14ac:dyDescent="0.15">
      <c r="A69"/>
      <c r="B69"/>
      <c r="C69"/>
      <c r="D69"/>
      <c r="E69"/>
      <c r="F69"/>
      <c r="G69"/>
      <c r="H69"/>
      <c r="I69"/>
      <c r="J69"/>
      <c r="K69"/>
      <c r="L69"/>
      <c r="M69"/>
      <c r="N69"/>
      <c r="O69"/>
      <c r="P69"/>
      <c r="Q69"/>
      <c r="R69"/>
      <c r="S69"/>
      <c r="T69"/>
      <c r="U69"/>
      <c r="W69"/>
    </row>
    <row r="70" spans="1:86" ht="12.95" customHeight="1" x14ac:dyDescent="0.15">
      <c r="A70"/>
      <c r="B70"/>
      <c r="C70"/>
      <c r="D70"/>
      <c r="E70"/>
      <c r="F70"/>
      <c r="G70"/>
      <c r="H70"/>
      <c r="I70"/>
      <c r="J70"/>
      <c r="K70"/>
      <c r="L70"/>
      <c r="M70"/>
      <c r="N70"/>
      <c r="O70"/>
      <c r="P70"/>
      <c r="Q70"/>
      <c r="R70"/>
      <c r="S70"/>
      <c r="T70"/>
      <c r="U70"/>
      <c r="W70"/>
    </row>
    <row r="71" spans="1:86" ht="12.95" customHeight="1" x14ac:dyDescent="0.15">
      <c r="A71"/>
      <c r="B71"/>
      <c r="C71"/>
      <c r="D71"/>
      <c r="E71"/>
      <c r="F71"/>
      <c r="G71"/>
      <c r="H71"/>
      <c r="I71"/>
      <c r="J71"/>
      <c r="K71"/>
      <c r="L71"/>
      <c r="M71"/>
      <c r="N71"/>
      <c r="O71"/>
      <c r="P71"/>
      <c r="Q71"/>
      <c r="R71"/>
      <c r="S71"/>
      <c r="T71"/>
      <c r="U71"/>
      <c r="W71"/>
    </row>
    <row r="72" spans="1:86" ht="12.95" customHeight="1" x14ac:dyDescent="0.15">
      <c r="A72"/>
      <c r="B72"/>
      <c r="C72"/>
      <c r="D72"/>
      <c r="E72"/>
      <c r="F72"/>
      <c r="G72"/>
      <c r="H72"/>
      <c r="I72"/>
      <c r="J72"/>
      <c r="K72"/>
      <c r="L72"/>
      <c r="M72"/>
      <c r="N72"/>
      <c r="O72"/>
      <c r="P72"/>
      <c r="Q72"/>
      <c r="R72"/>
      <c r="S72"/>
      <c r="T72"/>
      <c r="U72"/>
      <c r="W72"/>
    </row>
    <row r="73" spans="1:86" ht="12.95" customHeight="1" x14ac:dyDescent="0.15">
      <c r="A73"/>
      <c r="B73"/>
      <c r="C73"/>
      <c r="D73"/>
      <c r="E73"/>
      <c r="F73"/>
      <c r="G73"/>
      <c r="H73"/>
      <c r="I73"/>
      <c r="J73"/>
      <c r="K73"/>
      <c r="L73"/>
      <c r="M73"/>
      <c r="N73"/>
      <c r="O73"/>
      <c r="P73"/>
      <c r="Q73"/>
      <c r="R73"/>
      <c r="S73"/>
      <c r="T73"/>
      <c r="U73"/>
      <c r="W73"/>
    </row>
    <row r="74" spans="1:86" ht="12.95" customHeight="1" x14ac:dyDescent="0.15">
      <c r="A74"/>
      <c r="B74"/>
      <c r="C74"/>
      <c r="D74"/>
      <c r="E74"/>
      <c r="F74"/>
      <c r="G74"/>
      <c r="H74"/>
      <c r="I74"/>
      <c r="J74"/>
      <c r="K74"/>
      <c r="L74"/>
      <c r="M74"/>
      <c r="N74"/>
      <c r="O74"/>
      <c r="P74"/>
      <c r="Q74"/>
      <c r="R74"/>
      <c r="S74"/>
      <c r="T74"/>
      <c r="U74"/>
      <c r="W74"/>
    </row>
    <row r="75" spans="1:86" ht="12.95" customHeight="1" x14ac:dyDescent="0.15">
      <c r="A75"/>
      <c r="B75"/>
      <c r="C75"/>
      <c r="D75"/>
      <c r="E75"/>
      <c r="F75"/>
      <c r="G75"/>
      <c r="H75"/>
      <c r="I75"/>
      <c r="J75"/>
      <c r="K75"/>
      <c r="L75"/>
      <c r="M75"/>
      <c r="N75"/>
      <c r="O75"/>
      <c r="P75"/>
      <c r="Q75"/>
      <c r="R75"/>
      <c r="S75"/>
      <c r="T75"/>
      <c r="U75"/>
      <c r="W75"/>
    </row>
    <row r="76" spans="1:86" ht="12.95" customHeight="1" x14ac:dyDescent="0.15">
      <c r="A76"/>
      <c r="B76"/>
      <c r="C76"/>
      <c r="D76"/>
      <c r="E76"/>
      <c r="F76"/>
      <c r="G76"/>
      <c r="H76"/>
      <c r="I76"/>
      <c r="J76"/>
      <c r="K76"/>
      <c r="L76"/>
      <c r="M76"/>
      <c r="N76"/>
      <c r="O76"/>
      <c r="P76"/>
      <c r="Q76"/>
      <c r="R76"/>
      <c r="S76"/>
      <c r="T76"/>
      <c r="U76"/>
      <c r="W76"/>
    </row>
    <row r="77" spans="1:86" ht="12.95" customHeight="1" x14ac:dyDescent="0.15">
      <c r="A77"/>
      <c r="B77"/>
      <c r="C77"/>
      <c r="D77"/>
      <c r="E77"/>
      <c r="F77"/>
      <c r="G77"/>
      <c r="H77"/>
      <c r="I77"/>
      <c r="J77"/>
      <c r="K77"/>
      <c r="L77"/>
      <c r="M77"/>
      <c r="N77"/>
      <c r="O77"/>
      <c r="P77"/>
      <c r="Q77"/>
      <c r="R77"/>
      <c r="S77"/>
      <c r="T77"/>
      <c r="U77"/>
      <c r="W77"/>
    </row>
    <row r="78" spans="1:86" ht="12.95" customHeight="1" x14ac:dyDescent="0.15">
      <c r="A78"/>
      <c r="B78"/>
      <c r="C78"/>
      <c r="D78"/>
      <c r="E78"/>
      <c r="F78"/>
      <c r="G78"/>
      <c r="H78"/>
      <c r="I78"/>
      <c r="J78"/>
      <c r="K78"/>
      <c r="L78"/>
      <c r="M78"/>
      <c r="N78"/>
      <c r="O78"/>
      <c r="P78"/>
      <c r="Q78"/>
      <c r="R78"/>
      <c r="S78"/>
      <c r="T78"/>
      <c r="U78"/>
      <c r="W78"/>
    </row>
    <row r="79" spans="1:86" ht="12.95" customHeight="1" x14ac:dyDescent="0.15">
      <c r="A79"/>
      <c r="B79"/>
      <c r="C79"/>
      <c r="D79"/>
      <c r="E79"/>
      <c r="F79"/>
      <c r="G79"/>
      <c r="H79"/>
      <c r="I79"/>
      <c r="J79"/>
      <c r="K79"/>
      <c r="L79"/>
      <c r="M79"/>
      <c r="N79"/>
      <c r="O79"/>
      <c r="P79"/>
      <c r="Q79"/>
      <c r="R79"/>
      <c r="S79"/>
      <c r="T79"/>
      <c r="U79"/>
      <c r="W79"/>
    </row>
    <row r="80" spans="1:86"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3.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3.5" customHeight="1" x14ac:dyDescent="0.15">
      <c r="A90"/>
      <c r="B90"/>
      <c r="C90"/>
      <c r="D90"/>
      <c r="E90"/>
      <c r="F90"/>
      <c r="G90"/>
      <c r="H90"/>
      <c r="I90"/>
      <c r="J90"/>
      <c r="K90"/>
      <c r="L90"/>
      <c r="M90"/>
      <c r="N90"/>
      <c r="O90"/>
      <c r="P90"/>
      <c r="Q90"/>
      <c r="R90"/>
      <c r="S90"/>
      <c r="T90"/>
      <c r="U90"/>
      <c r="W90"/>
    </row>
    <row r="91" spans="1:23" x14ac:dyDescent="0.15">
      <c r="A91"/>
      <c r="B91"/>
      <c r="C91"/>
      <c r="D91"/>
      <c r="E91"/>
      <c r="F91"/>
      <c r="G91"/>
      <c r="H91"/>
      <c r="I91"/>
      <c r="J91"/>
      <c r="K91"/>
      <c r="L91"/>
      <c r="M91"/>
      <c r="N91"/>
      <c r="O91"/>
      <c r="P91"/>
      <c r="Q91"/>
      <c r="R91"/>
      <c r="S91"/>
      <c r="T91"/>
      <c r="U91"/>
      <c r="W91"/>
    </row>
    <row r="92" spans="1:23"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3.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3.5" customHeight="1"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ht="12.95" customHeight="1" x14ac:dyDescent="0.15">
      <c r="A141"/>
      <c r="B141"/>
      <c r="C141"/>
      <c r="D141"/>
      <c r="E141"/>
      <c r="F141"/>
      <c r="G141"/>
      <c r="H141"/>
      <c r="I141"/>
      <c r="J141"/>
      <c r="K141"/>
      <c r="L141"/>
      <c r="M141"/>
      <c r="N141"/>
      <c r="O141"/>
      <c r="P141"/>
      <c r="Q141"/>
      <c r="R141"/>
      <c r="S141"/>
      <c r="T141"/>
      <c r="U141"/>
      <c r="W141"/>
    </row>
    <row r="142" spans="1:23" ht="13.5" customHeight="1"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ht="12.95" customHeight="1" x14ac:dyDescent="0.15">
      <c r="A145"/>
      <c r="B145"/>
      <c r="C145"/>
      <c r="D145"/>
      <c r="E145"/>
      <c r="F145"/>
      <c r="G145"/>
      <c r="H145"/>
      <c r="I145"/>
      <c r="J145"/>
      <c r="K145"/>
      <c r="L145"/>
      <c r="M145"/>
      <c r="N145"/>
      <c r="O145"/>
      <c r="P145"/>
      <c r="Q145"/>
      <c r="R145"/>
      <c r="S145"/>
      <c r="T145"/>
      <c r="U145"/>
      <c r="W145"/>
    </row>
    <row r="146" spans="1:23" ht="13.5" customHeight="1"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ht="12.95" customHeight="1" x14ac:dyDescent="0.15">
      <c r="A150"/>
      <c r="B150"/>
      <c r="C150"/>
      <c r="D150"/>
      <c r="E150"/>
      <c r="F150"/>
      <c r="G150"/>
      <c r="H150"/>
      <c r="I150"/>
      <c r="J150"/>
      <c r="K150"/>
      <c r="L150"/>
      <c r="M150"/>
      <c r="N150"/>
      <c r="O150"/>
      <c r="P150"/>
      <c r="Q150"/>
      <c r="R150"/>
      <c r="S150"/>
      <c r="T150"/>
      <c r="U150"/>
      <c r="W150"/>
    </row>
    <row r="151" spans="1:23" ht="13.5" customHeight="1"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ht="12.95" customHeight="1" x14ac:dyDescent="0.15">
      <c r="A162"/>
      <c r="B162"/>
      <c r="C162"/>
      <c r="D162"/>
      <c r="E162"/>
      <c r="F162"/>
      <c r="G162"/>
      <c r="H162"/>
      <c r="I162"/>
      <c r="J162"/>
      <c r="K162"/>
      <c r="L162"/>
      <c r="M162"/>
      <c r="N162"/>
      <c r="O162"/>
      <c r="P162"/>
      <c r="Q162"/>
      <c r="R162"/>
      <c r="S162"/>
      <c r="T162"/>
      <c r="U162"/>
      <c r="W162"/>
    </row>
    <row r="163" spans="1:23" ht="13.5" customHeight="1"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ht="12.95" customHeight="1" x14ac:dyDescent="0.15">
      <c r="A180"/>
      <c r="B180"/>
      <c r="C180"/>
      <c r="D180"/>
      <c r="E180"/>
      <c r="F180"/>
      <c r="G180"/>
      <c r="H180"/>
      <c r="I180"/>
      <c r="J180"/>
      <c r="K180"/>
      <c r="L180"/>
      <c r="M180"/>
      <c r="N180"/>
      <c r="O180"/>
      <c r="P180"/>
      <c r="Q180"/>
      <c r="R180"/>
      <c r="S180"/>
      <c r="T180"/>
      <c r="U180"/>
      <c r="W180"/>
    </row>
    <row r="181" spans="1:23" ht="13.5" customHeight="1"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2.95" customHeight="1"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2.9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2.95" customHeight="1" x14ac:dyDescent="0.15">
      <c r="A207"/>
      <c r="B207"/>
      <c r="C207"/>
      <c r="D207"/>
      <c r="E207"/>
      <c r="F207"/>
      <c r="G207"/>
      <c r="H207"/>
      <c r="I207"/>
      <c r="J207"/>
      <c r="K207"/>
      <c r="L207"/>
      <c r="M207"/>
      <c r="N207"/>
      <c r="O207"/>
      <c r="P207"/>
      <c r="Q207"/>
      <c r="R207"/>
      <c r="S207"/>
      <c r="T207"/>
      <c r="U207"/>
      <c r="W207"/>
    </row>
    <row r="208" spans="1:23" ht="13.5" customHeight="1"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ht="12.95" customHeight="1" x14ac:dyDescent="0.15">
      <c r="A229"/>
      <c r="B229"/>
      <c r="C229"/>
      <c r="D229"/>
      <c r="E229"/>
      <c r="F229"/>
      <c r="G229"/>
      <c r="H229"/>
      <c r="I229"/>
      <c r="J229"/>
      <c r="K229"/>
      <c r="L229"/>
      <c r="M229"/>
      <c r="N229"/>
      <c r="O229"/>
      <c r="P229"/>
      <c r="Q229"/>
      <c r="R229"/>
      <c r="S229"/>
      <c r="T229"/>
      <c r="U229"/>
      <c r="W229"/>
    </row>
    <row r="230" spans="1:23" ht="13.5" customHeight="1"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ht="12.95" customHeight="1" x14ac:dyDescent="0.15">
      <c r="A236"/>
      <c r="B236"/>
      <c r="C236"/>
      <c r="D236"/>
      <c r="E236"/>
      <c r="F236"/>
      <c r="G236"/>
      <c r="H236"/>
      <c r="I236"/>
      <c r="J236"/>
      <c r="K236"/>
      <c r="L236"/>
      <c r="M236"/>
      <c r="N236"/>
      <c r="O236"/>
      <c r="P236"/>
      <c r="Q236"/>
      <c r="R236"/>
      <c r="S236"/>
      <c r="T236"/>
      <c r="U236"/>
      <c r="W236"/>
    </row>
    <row r="237" spans="1:23" ht="13.5" customHeight="1"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sheetData>
  <sheetProtection algorithmName="SHA-512" hashValue="RXwqFim+aN9xloVJjoEUxaNcnkpp2mYtDAztpFZ4xmghoRxRtjqfnL8z09wYftdIAeqWPpLyFdNBOXUCYCFE9A==" saltValue="DKLcmhpqLC8G1bEBlHzjDQ==" spinCount="100000" sheet="1" objects="1" scenarios="1"/>
  <mergeCells count="231">
    <mergeCell ref="CJ7:CK7"/>
    <mergeCell ref="Z15:AQ15"/>
    <mergeCell ref="H16:M20"/>
    <mergeCell ref="Q25:S25"/>
    <mergeCell ref="BU7:BZ7"/>
    <mergeCell ref="CE7:CH7"/>
    <mergeCell ref="N10:P10"/>
    <mergeCell ref="BC25:BS25"/>
    <mergeCell ref="AZ22:BB22"/>
    <mergeCell ref="AW25:AY25"/>
    <mergeCell ref="Z25:AQ25"/>
    <mergeCell ref="BC22:BS22"/>
    <mergeCell ref="BC23:BS23"/>
    <mergeCell ref="BC7:BS8"/>
    <mergeCell ref="H8:J8"/>
    <mergeCell ref="K8:M8"/>
    <mergeCell ref="N8:P8"/>
    <mergeCell ref="Q8:S8"/>
    <mergeCell ref="T8:V8"/>
    <mergeCell ref="Q12:S12"/>
    <mergeCell ref="Q9:S9"/>
    <mergeCell ref="Z10:AQ10"/>
    <mergeCell ref="BC24:BS24"/>
    <mergeCell ref="AZ23:BB23"/>
    <mergeCell ref="C15:D15"/>
    <mergeCell ref="AR7:BB7"/>
    <mergeCell ref="AW8:AY8"/>
    <mergeCell ref="H9:M10"/>
    <mergeCell ref="T9:Y10"/>
    <mergeCell ref="T14:Y14"/>
    <mergeCell ref="T12:Y12"/>
    <mergeCell ref="H14:M14"/>
    <mergeCell ref="H12:M12"/>
    <mergeCell ref="W13:Y13"/>
    <mergeCell ref="T13:V13"/>
    <mergeCell ref="W11:Y11"/>
    <mergeCell ref="T11:V11"/>
    <mergeCell ref="K13:M13"/>
    <mergeCell ref="H13:J13"/>
    <mergeCell ref="K11:M11"/>
    <mergeCell ref="H11:J11"/>
    <mergeCell ref="W15:Y15"/>
    <mergeCell ref="H15:J15"/>
    <mergeCell ref="K15:M15"/>
    <mergeCell ref="Q11:S11"/>
    <mergeCell ref="B7:Y7"/>
    <mergeCell ref="Z7:AQ8"/>
    <mergeCell ref="B8:D8"/>
    <mergeCell ref="Y5:Z5"/>
    <mergeCell ref="A16:A21"/>
    <mergeCell ref="B22:D22"/>
    <mergeCell ref="E22:G22"/>
    <mergeCell ref="N22:P22"/>
    <mergeCell ref="Z12:AQ12"/>
    <mergeCell ref="Q16:S16"/>
    <mergeCell ref="B16:D16"/>
    <mergeCell ref="N15:P15"/>
    <mergeCell ref="Q15:S15"/>
    <mergeCell ref="B18:D18"/>
    <mergeCell ref="E18:G18"/>
    <mergeCell ref="B17:D17"/>
    <mergeCell ref="Z18:AQ18"/>
    <mergeCell ref="Q18:S18"/>
    <mergeCell ref="Q21:S21"/>
    <mergeCell ref="C21:D21"/>
    <mergeCell ref="B20:D20"/>
    <mergeCell ref="B19:D19"/>
    <mergeCell ref="E19:G19"/>
    <mergeCell ref="W8:Y8"/>
    <mergeCell ref="B9:D9"/>
    <mergeCell ref="Q10:S10"/>
    <mergeCell ref="A7:A8"/>
    <mergeCell ref="B10:D10"/>
    <mergeCell ref="BC1:BS1"/>
    <mergeCell ref="W1:X1"/>
    <mergeCell ref="E9:G9"/>
    <mergeCell ref="N9:P9"/>
    <mergeCell ref="A9:A15"/>
    <mergeCell ref="B14:D14"/>
    <mergeCell ref="B12:D12"/>
    <mergeCell ref="Q14:S14"/>
    <mergeCell ref="B11:D11"/>
    <mergeCell ref="E11:G11"/>
    <mergeCell ref="B13:D13"/>
    <mergeCell ref="E13:G13"/>
    <mergeCell ref="N13:P13"/>
    <mergeCell ref="E12:G12"/>
    <mergeCell ref="E14:G14"/>
    <mergeCell ref="N14:P14"/>
    <mergeCell ref="E8:G8"/>
    <mergeCell ref="E10:G10"/>
    <mergeCell ref="N11:P11"/>
    <mergeCell ref="N12:P12"/>
    <mergeCell ref="AA5:AG5"/>
    <mergeCell ref="K2:Z2"/>
    <mergeCell ref="Q13:S13"/>
    <mergeCell ref="AR23:AT23"/>
    <mergeCell ref="AU23:AV23"/>
    <mergeCell ref="N18:P18"/>
    <mergeCell ref="AZ24:BB24"/>
    <mergeCell ref="N17:P17"/>
    <mergeCell ref="E17:G17"/>
    <mergeCell ref="T21:Y21"/>
    <mergeCell ref="N20:P20"/>
    <mergeCell ref="Q20:S20"/>
    <mergeCell ref="E23:G23"/>
    <mergeCell ref="N23:P23"/>
    <mergeCell ref="Q23:S23"/>
    <mergeCell ref="Z23:AQ23"/>
    <mergeCell ref="Q22:S22"/>
    <mergeCell ref="E20:G20"/>
    <mergeCell ref="T16:Y20"/>
    <mergeCell ref="Z21:AQ21"/>
    <mergeCell ref="Z19:AQ19"/>
    <mergeCell ref="Z20:AQ20"/>
    <mergeCell ref="Q19:S19"/>
    <mergeCell ref="B24:D24"/>
    <mergeCell ref="B23:D23"/>
    <mergeCell ref="BC15:BS15"/>
    <mergeCell ref="AR9:BB14"/>
    <mergeCell ref="Z14:AQ14"/>
    <mergeCell ref="Z9:AQ9"/>
    <mergeCell ref="BC16:BS20"/>
    <mergeCell ref="BC9:BS14"/>
    <mergeCell ref="Z22:AQ22"/>
    <mergeCell ref="BC21:BS21"/>
    <mergeCell ref="Z11:AQ11"/>
    <mergeCell ref="Z13:AQ13"/>
    <mergeCell ref="AW22:AY22"/>
    <mergeCell ref="Z16:AQ16"/>
    <mergeCell ref="AR22:AT22"/>
    <mergeCell ref="AU22:AV22"/>
    <mergeCell ref="Z17:AQ17"/>
    <mergeCell ref="AR16:BB20"/>
    <mergeCell ref="AR15:BB15"/>
    <mergeCell ref="AW23:AY23"/>
    <mergeCell ref="E15:G15"/>
    <mergeCell ref="E16:G16"/>
    <mergeCell ref="N16:P16"/>
    <mergeCell ref="AR21:BB21"/>
    <mergeCell ref="A30:D30"/>
    <mergeCell ref="A22:A29"/>
    <mergeCell ref="T22:Y24"/>
    <mergeCell ref="H22:M24"/>
    <mergeCell ref="Q29:S29"/>
    <mergeCell ref="N29:P29"/>
    <mergeCell ref="Z26:AQ26"/>
    <mergeCell ref="C29:D29"/>
    <mergeCell ref="E25:G25"/>
    <mergeCell ref="E29:G29"/>
    <mergeCell ref="C25:D25"/>
    <mergeCell ref="B26:D26"/>
    <mergeCell ref="E26:G26"/>
    <mergeCell ref="E28:G28"/>
    <mergeCell ref="H26:M28"/>
    <mergeCell ref="B27:D27"/>
    <mergeCell ref="E27:G27"/>
    <mergeCell ref="N27:P27"/>
    <mergeCell ref="N25:P25"/>
    <mergeCell ref="N26:P26"/>
    <mergeCell ref="E24:G24"/>
    <mergeCell ref="Q27:S27"/>
    <mergeCell ref="Q26:S26"/>
    <mergeCell ref="B28:D28"/>
    <mergeCell ref="N28:P28"/>
    <mergeCell ref="AR30:AV30"/>
    <mergeCell ref="AW30:AY30"/>
    <mergeCell ref="AZ30:BB30"/>
    <mergeCell ref="BC30:BS30"/>
    <mergeCell ref="E30:G30"/>
    <mergeCell ref="N30:P30"/>
    <mergeCell ref="Q30:S30"/>
    <mergeCell ref="Z29:AQ29"/>
    <mergeCell ref="AR29:BB29"/>
    <mergeCell ref="BC29:BS29"/>
    <mergeCell ref="K30:M30"/>
    <mergeCell ref="H30:J30"/>
    <mergeCell ref="T30:V30"/>
    <mergeCell ref="W30:Y30"/>
    <mergeCell ref="H29:M29"/>
    <mergeCell ref="T29:Y29"/>
    <mergeCell ref="T26:Y28"/>
    <mergeCell ref="BC26:BS28"/>
    <mergeCell ref="B32:BS32"/>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N19:P19"/>
    <mergeCell ref="Q24:S24"/>
    <mergeCell ref="N24:P24"/>
    <mergeCell ref="E21:G21"/>
    <mergeCell ref="Z30:AQ30"/>
    <mergeCell ref="K3:X3"/>
    <mergeCell ref="Y3:Z3"/>
    <mergeCell ref="AA3:AG3"/>
    <mergeCell ref="AA4:AG4"/>
    <mergeCell ref="K5:X5"/>
    <mergeCell ref="AR24:AT24"/>
    <mergeCell ref="AU24:AV24"/>
    <mergeCell ref="Z27:AQ27"/>
    <mergeCell ref="AR26:BB28"/>
    <mergeCell ref="AR25:AV25"/>
    <mergeCell ref="Z28:AQ28"/>
    <mergeCell ref="AZ25:BB25"/>
    <mergeCell ref="Z24:AQ24"/>
    <mergeCell ref="Q28:S28"/>
    <mergeCell ref="AU8:AV8"/>
    <mergeCell ref="T15:V15"/>
    <mergeCell ref="AZ8:BB8"/>
    <mergeCell ref="AR8:AT8"/>
    <mergeCell ref="AW24:AY24"/>
    <mergeCell ref="Q17:S17"/>
    <mergeCell ref="H25:M25"/>
    <mergeCell ref="H21:M21"/>
    <mergeCell ref="N21:P21"/>
    <mergeCell ref="T25:Y25"/>
  </mergeCells>
  <phoneticPr fontId="3"/>
  <conditionalFormatting sqref="A1 AR7 E8 K8 Q8 AR8:AS8 AU8 AZ8">
    <cfRule type="cellIs" dxfId="20" priority="36" operator="equal">
      <formula>0</formula>
    </cfRule>
  </conditionalFormatting>
  <conditionalFormatting sqref="B7:B8">
    <cfRule type="cellIs" dxfId="19" priority="32" operator="equal">
      <formula>0</formula>
    </cfRule>
  </conditionalFormatting>
  <conditionalFormatting sqref="H11:M11 H13:M13">
    <cfRule type="expression" dxfId="18" priority="5">
      <formula>$Q11&lt;&gt;""</formula>
    </cfRule>
  </conditionalFormatting>
  <conditionalFormatting sqref="K11 K13">
    <cfRule type="expression" dxfId="17" priority="4">
      <formula>$K11&gt;$H11</formula>
    </cfRule>
  </conditionalFormatting>
  <conditionalFormatting sqref="N9:S14 N16:S20 N22:S24 N26:S28">
    <cfRule type="expression" dxfId="16" priority="1">
      <formula>$K9&lt;&gt;""</formula>
    </cfRule>
  </conditionalFormatting>
  <conditionalFormatting sqref="Q9:S14 Q16:S20 Q22:S24 Q26:S28">
    <cfRule type="expression" dxfId="15" priority="25">
      <formula>$Q9&gt;$N9</formula>
    </cfRule>
  </conditionalFormatting>
  <conditionalFormatting sqref="T11:V11">
    <cfRule type="expression" dxfId="14" priority="3">
      <formula>$K11&lt;&gt;""</formula>
    </cfRule>
  </conditionalFormatting>
  <conditionalFormatting sqref="T13:V13">
    <cfRule type="expression" dxfId="13" priority="7">
      <formula>$K13&lt;&gt;""</formula>
    </cfRule>
  </conditionalFormatting>
  <conditionalFormatting sqref="T11:Y11">
    <cfRule type="expression" dxfId="12" priority="2">
      <formula>$Q11&lt;&gt;""</formula>
    </cfRule>
  </conditionalFormatting>
  <conditionalFormatting sqref="T13:Y13">
    <cfRule type="expression" dxfId="11" priority="6">
      <formula>$Q13&lt;&gt;""</formula>
    </cfRule>
  </conditionalFormatting>
  <conditionalFormatting sqref="W8">
    <cfRule type="cellIs" dxfId="10" priority="18" operator="equal">
      <formula>0</formula>
    </cfRule>
  </conditionalFormatting>
  <conditionalFormatting sqref="W11">
    <cfRule type="expression" dxfId="9" priority="16">
      <formula>$K11</formula>
    </cfRule>
  </conditionalFormatting>
  <conditionalFormatting sqref="W13">
    <cfRule type="expression" dxfId="8" priority="12">
      <formula>$K13</formula>
    </cfRule>
  </conditionalFormatting>
  <conditionalFormatting sqref="W11:Y11">
    <cfRule type="expression" dxfId="7" priority="14">
      <formula>$K11&lt;$W11</formula>
    </cfRule>
    <cfRule type="expression" dxfId="6" priority="15">
      <formula>$K11=$W11</formula>
    </cfRule>
  </conditionalFormatting>
  <conditionalFormatting sqref="W13:Y13">
    <cfRule type="expression" dxfId="5" priority="10">
      <formula>$K13&lt;$W13</formula>
    </cfRule>
    <cfRule type="expression" dxfId="4" priority="11">
      <formula>$K13=$W13</formula>
    </cfRule>
  </conditionalFormatting>
  <conditionalFormatting sqref="AW8">
    <cfRule type="cellIs" dxfId="3" priority="35" operator="equal">
      <formula>0</formula>
    </cfRule>
  </conditionalFormatting>
  <conditionalFormatting sqref="AZ22:BB24">
    <cfRule type="expression" dxfId="2" priority="20">
      <formula>$AZ22&gt;$AW22</formula>
    </cfRule>
  </conditionalFormatting>
  <dataValidations count="5">
    <dataValidation allowBlank="1" showInputMessage="1" showErrorMessage="1" promptTitle="1ページ目に入力してください" prompt="部数表の１ページ目（新潟市）へ入力してください" sqref="BC1:BS1" xr:uid="{00000000-0002-0000-0800-000000000000}"/>
    <dataValidation allowBlank="1" showErrorMessage="1" sqref="AH2 AA4 AA2 A2 AY2 BF2 K4 K2 BM2" xr:uid="{76FED3FF-77D5-47A6-86E8-53DE6CB78CD1}"/>
    <dataValidation allowBlank="1" showInputMessage="1" showErrorMessage="1" promptTitle="入力不要です" prompt="入力不要です(自動計算されます)" sqref="BF5 BM5 AY5 BF3 BM3 AY3" xr:uid="{FB5B2F0C-627A-4AD0-A8AF-C1C15D635123}"/>
    <dataValidation allowBlank="1" showInputMessage="1" showErrorMessage="1" promptTitle="1ページ目に入力してください" prompt="部数表の1ページ目(新潟市)へ入力してください" sqref="A3:J5 K3:X3 K5:X5 AA3:AG3 AA5:AG5 AH3:AX5" xr:uid="{7CF40168-BA29-444A-9468-C626B4F25503}"/>
    <dataValidation type="custom" allowBlank="1" showInputMessage="1" showErrorMessage="1" errorTitle="どちらかのセルに入力してください" error="朝刊＋くるみるをお申込みの場合は左セルへ、朝刊のみの場合は右セルへ入力してください。" sqref="K13:M13 K11:M11 Q11:S11 Q13:S13" xr:uid="{E90C6F24-CEFC-4EA7-B039-71442922AF00}">
      <formula1>COUNTA($K11,$Q11)&lt;2</formula1>
    </dataValidation>
  </dataValidations>
  <pageMargins left="0.23622047244094491" right="0.23622047244094491" top="0.19685039370078741" bottom="0.15748031496062992" header="0.31496062992125984" footer="0.11811023622047245"/>
  <pageSetup paperSize="9" scale="99" orientation="landscape" cellComments="asDisplayed" r:id="rId1"/>
  <extLst>
    <ext xmlns:x14="http://schemas.microsoft.com/office/spreadsheetml/2009/9/main" uri="{CCE6A557-97BC-4b89-ADB6-D9C93CAAB3DF}">
      <x14:dataValidations xmlns:xm="http://schemas.microsoft.com/office/excel/2006/main" count="2">
        <x14:dataValidation type="list" errorStyle="warning" showInputMessage="1" error="リストにない指示を入力します" xr:uid="{1F5E10BE-6D97-4A0D-B920-FC7C028345F8}">
          <x14:formula1>
            <xm:f>折込指示!$B$3:$B$8</xm:f>
          </x14:formula1>
          <xm:sqref>Z9:AQ14 Z26:AQ28 Z22:AQ24 Z16:AQ20</xm:sqref>
        </x14:dataValidation>
        <x14:dataValidation type="list" errorStyle="warning" allowBlank="1" showInputMessage="1" error="リストにない指示を入力します" xr:uid="{1CA5D407-4DBE-4227-8D0E-EFF88E2A4AE6}">
          <x14:formula1>
            <xm:f>折込指示!$B$3:$B$8</xm:f>
          </x14:formula1>
          <xm:sqref>BC22:BS24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O45"/>
  <sheetViews>
    <sheetView showGridLines="0" view="pageBreakPreview" zoomScale="80" zoomScaleNormal="100" zoomScaleSheetLayoutView="80" workbookViewId="0">
      <selection activeCell="G27" sqref="G27"/>
    </sheetView>
  </sheetViews>
  <sheetFormatPr defaultColWidth="9" defaultRowHeight="13.5" x14ac:dyDescent="0.15"/>
  <cols>
    <col min="1" max="1" width="4.75" style="236" customWidth="1"/>
    <col min="2" max="2" width="10" style="236" customWidth="1"/>
    <col min="3" max="3" width="8.625" style="268" customWidth="1"/>
    <col min="4" max="7" width="8.625" style="236" customWidth="1"/>
    <col min="8" max="11" width="8.625" style="298" customWidth="1"/>
    <col min="12" max="12" width="8.625" style="236" customWidth="1"/>
    <col min="13" max="18" width="9" style="236"/>
    <col min="19" max="19" width="4" style="236" customWidth="1"/>
    <col min="20" max="16384" width="9" style="236"/>
  </cols>
  <sheetData>
    <row r="1" spans="1:15" ht="26.25" customHeight="1" thickBot="1" x14ac:dyDescent="0.2">
      <c r="A1" s="481"/>
      <c r="B1" s="2150" t="s">
        <v>1427</v>
      </c>
      <c r="C1" s="2151"/>
      <c r="D1" s="2151"/>
      <c r="E1" s="2151"/>
      <c r="F1" s="2151"/>
      <c r="G1" s="2151"/>
      <c r="H1" s="2151"/>
      <c r="I1" s="2151"/>
      <c r="J1" s="2151"/>
      <c r="K1" s="2151"/>
      <c r="L1" s="2151"/>
    </row>
    <row r="2" spans="1:15" s="297" customFormat="1" ht="12.95" customHeight="1" x14ac:dyDescent="0.15">
      <c r="A2" s="2160" t="s">
        <v>1563</v>
      </c>
      <c r="B2" s="2161"/>
      <c r="C2" s="2166" t="s">
        <v>1574</v>
      </c>
      <c r="D2" s="2167"/>
      <c r="E2" s="2168"/>
      <c r="F2" s="2175" t="s">
        <v>3</v>
      </c>
      <c r="G2" s="2176"/>
      <c r="H2" s="2181" t="s">
        <v>1564</v>
      </c>
      <c r="I2" s="2182"/>
      <c r="J2" s="2182"/>
      <c r="K2" s="2183"/>
      <c r="L2" s="2184"/>
      <c r="M2"/>
      <c r="N2" s="480"/>
      <c r="O2" s="480"/>
    </row>
    <row r="3" spans="1:15" s="297" customFormat="1" ht="12.95" customHeight="1" x14ac:dyDescent="0.15">
      <c r="A3" s="2162"/>
      <c r="B3" s="2163"/>
      <c r="C3" s="2169"/>
      <c r="D3" s="2170"/>
      <c r="E3" s="2171"/>
      <c r="F3" s="2177"/>
      <c r="G3" s="2178"/>
      <c r="H3" s="2185"/>
      <c r="I3" s="2186"/>
      <c r="J3" s="2186"/>
      <c r="K3" s="2187"/>
      <c r="L3" s="2188"/>
      <c r="M3" s="480"/>
      <c r="N3" s="480"/>
      <c r="O3" s="480"/>
    </row>
    <row r="4" spans="1:15" s="297" customFormat="1" ht="12.95" customHeight="1" x14ac:dyDescent="0.15">
      <c r="A4" s="2162"/>
      <c r="B4" s="2163"/>
      <c r="C4" s="2169"/>
      <c r="D4" s="2170"/>
      <c r="E4" s="2171"/>
      <c r="F4" s="2177"/>
      <c r="G4" s="2178"/>
      <c r="H4" s="2185"/>
      <c r="I4" s="2186"/>
      <c r="J4" s="2186"/>
      <c r="K4" s="2187"/>
      <c r="L4" s="2188"/>
      <c r="M4" s="480"/>
      <c r="N4" s="480"/>
      <c r="O4" s="480"/>
    </row>
    <row r="5" spans="1:15" ht="12.95" customHeight="1" x14ac:dyDescent="0.15">
      <c r="A5" s="2164"/>
      <c r="B5" s="2165"/>
      <c r="C5" s="2172"/>
      <c r="D5" s="2173"/>
      <c r="E5" s="2174"/>
      <c r="F5" s="2179"/>
      <c r="G5" s="2180"/>
      <c r="H5" s="2189"/>
      <c r="I5" s="2190"/>
      <c r="J5" s="2190"/>
      <c r="K5" s="2191"/>
      <c r="L5" s="2192"/>
      <c r="M5" s="480"/>
      <c r="N5" s="480"/>
      <c r="O5" s="480"/>
    </row>
    <row r="6" spans="1:15" s="239" customFormat="1" ht="15" customHeight="1" thickBot="1" x14ac:dyDescent="0.2">
      <c r="A6" s="482" t="s">
        <v>1565</v>
      </c>
      <c r="B6" s="483" t="s">
        <v>1566</v>
      </c>
      <c r="C6" s="484" t="s">
        <v>1567</v>
      </c>
      <c r="D6" s="485" t="s">
        <v>340</v>
      </c>
      <c r="E6" s="483" t="s">
        <v>341</v>
      </c>
      <c r="F6" s="486" t="s">
        <v>1568</v>
      </c>
      <c r="G6" s="487" t="s">
        <v>1569</v>
      </c>
      <c r="H6" s="488" t="s">
        <v>1570</v>
      </c>
      <c r="I6" s="487" t="s">
        <v>1571</v>
      </c>
      <c r="J6" s="487" t="s">
        <v>1569</v>
      </c>
      <c r="K6" s="489" t="s">
        <v>1572</v>
      </c>
      <c r="L6" s="490" t="s">
        <v>1573</v>
      </c>
      <c r="M6" s="480"/>
      <c r="N6" s="480"/>
      <c r="O6" s="480"/>
    </row>
    <row r="7" spans="1:15" ht="15" customHeight="1" x14ac:dyDescent="0.15">
      <c r="A7" s="2152" t="s">
        <v>71</v>
      </c>
      <c r="B7" s="491" t="s">
        <v>342</v>
      </c>
      <c r="C7" s="492">
        <f>SUM(D7:E7)</f>
        <v>123360</v>
      </c>
      <c r="D7" s="493">
        <f>新潟市!N39</f>
        <v>105560</v>
      </c>
      <c r="E7" s="494">
        <f>SUM(新潟市!W9:Y38)</f>
        <v>17800</v>
      </c>
      <c r="F7" s="492"/>
      <c r="G7" s="493">
        <f>SUM(新潟市!AW9:AY22)</f>
        <v>13900</v>
      </c>
      <c r="H7" s="495" cm="1">
        <f t="array" ref="H7">SUM(COUNTIF(新潟市!E9:G38,{"新アマ日","合"}))</f>
        <v>30</v>
      </c>
      <c r="I7" s="496"/>
      <c r="J7" s="496" cm="1">
        <f t="array" ref="J7">SUM(COUNTIF(新潟市!AU9:AV22,{"ヨサ日"}))</f>
        <v>14</v>
      </c>
      <c r="K7" s="497">
        <f t="shared" ref="K7:K41" si="0">SUM(H7:J7)</f>
        <v>44</v>
      </c>
      <c r="L7" s="498">
        <f>COUNTA(新潟市!W9:Y38)</f>
        <v>30</v>
      </c>
    </row>
    <row r="8" spans="1:15" ht="15" customHeight="1" x14ac:dyDescent="0.15">
      <c r="A8" s="2153"/>
      <c r="B8" s="499" t="s">
        <v>308</v>
      </c>
      <c r="C8" s="500">
        <f t="shared" ref="C8:C41" si="1">SUM(D8:E8)</f>
        <v>21690</v>
      </c>
      <c r="D8" s="501">
        <f>下越1!N17</f>
        <v>19960</v>
      </c>
      <c r="E8" s="502">
        <f>SUM(下越1!W9:Y16)</f>
        <v>1730</v>
      </c>
      <c r="F8" s="500">
        <f>下越1!AW9</f>
        <v>590</v>
      </c>
      <c r="G8" s="501">
        <f>下越1!AW10</f>
        <v>600</v>
      </c>
      <c r="H8" s="503" cm="1">
        <f t="array" ref="H8">SUM(COUNTIF(下越1!E9:G16,{"新アマヨ日","新マ日","合"}))</f>
        <v>8</v>
      </c>
      <c r="I8" s="504" cm="1">
        <f t="array" ref="I8">SUM(COUNTIF(下越1!AU9:AV11,{"アサ"}))</f>
        <v>1</v>
      </c>
      <c r="J8" s="504" cm="1">
        <f t="array" ref="J8">SUM(COUNTIF(下越1!AU9:AV11,{"ヨ"}))</f>
        <v>1</v>
      </c>
      <c r="K8" s="505">
        <f t="shared" si="0"/>
        <v>10</v>
      </c>
      <c r="L8" s="506">
        <f>COUNTA(下越1!W9:Y16)</f>
        <v>8</v>
      </c>
    </row>
    <row r="9" spans="1:15" ht="15" customHeight="1" x14ac:dyDescent="0.15">
      <c r="A9" s="2153"/>
      <c r="B9" s="507" t="s">
        <v>311</v>
      </c>
      <c r="C9" s="508">
        <f t="shared" si="1"/>
        <v>7150</v>
      </c>
      <c r="D9" s="509">
        <f>SUM(下越1!N18:P20)</f>
        <v>7140</v>
      </c>
      <c r="E9" s="510">
        <f>SUM(下越1!W18:W20)</f>
        <v>10</v>
      </c>
      <c r="F9" s="508"/>
      <c r="G9" s="509"/>
      <c r="H9" s="511" cm="1">
        <f t="array" ref="H9">SUM(COUNTIF(下越1!E18:G20,{"合"}))</f>
        <v>3</v>
      </c>
      <c r="I9" s="512"/>
      <c r="J9" s="512"/>
      <c r="K9" s="513">
        <f t="shared" si="0"/>
        <v>3</v>
      </c>
      <c r="L9" s="514">
        <f>COUNTA(下越1!W19)</f>
        <v>1</v>
      </c>
    </row>
    <row r="10" spans="1:15" ht="15" customHeight="1" x14ac:dyDescent="0.15">
      <c r="A10" s="2153"/>
      <c r="B10" s="499" t="s">
        <v>314</v>
      </c>
      <c r="C10" s="500">
        <f t="shared" si="1"/>
        <v>14100</v>
      </c>
      <c r="D10" s="501">
        <f>SUM(下越1!N22:P23)</f>
        <v>13700</v>
      </c>
      <c r="E10" s="502">
        <f>SUM(下越1!W22:W23)</f>
        <v>400</v>
      </c>
      <c r="F10" s="500"/>
      <c r="G10" s="501"/>
      <c r="H10" s="503" cm="1">
        <f t="array" ref="H10">SUM(COUNTIF(下越1!E22:G23,{"合"}))</f>
        <v>2</v>
      </c>
      <c r="I10" s="504"/>
      <c r="J10" s="504"/>
      <c r="K10" s="505">
        <f t="shared" si="0"/>
        <v>2</v>
      </c>
      <c r="L10" s="506">
        <f>COUNTA(下越1!W22:Y23)</f>
        <v>2</v>
      </c>
    </row>
    <row r="11" spans="1:15" ht="15" customHeight="1" x14ac:dyDescent="0.15">
      <c r="A11" s="2153"/>
      <c r="B11" s="507" t="s">
        <v>317</v>
      </c>
      <c r="C11" s="508">
        <f t="shared" si="1"/>
        <v>6850</v>
      </c>
      <c r="D11" s="509">
        <f>SUM(下越1!N25:P27)</f>
        <v>6850</v>
      </c>
      <c r="E11" s="510"/>
      <c r="F11" s="508"/>
      <c r="G11" s="509"/>
      <c r="H11" s="511" cm="1">
        <f t="array" ref="H11">SUM(COUNTIF(下越1!E25:G27,{"合"}))</f>
        <v>3</v>
      </c>
      <c r="I11" s="512"/>
      <c r="J11" s="512"/>
      <c r="K11" s="513">
        <f t="shared" si="0"/>
        <v>3</v>
      </c>
      <c r="L11" s="514"/>
      <c r="N11"/>
    </row>
    <row r="12" spans="1:15" ht="15" customHeight="1" x14ac:dyDescent="0.15">
      <c r="A12" s="2153"/>
      <c r="B12" s="499" t="s">
        <v>320</v>
      </c>
      <c r="C12" s="500">
        <f t="shared" si="1"/>
        <v>5670</v>
      </c>
      <c r="D12" s="501">
        <f>SUM(下越1!N29:P31)</f>
        <v>5330</v>
      </c>
      <c r="E12" s="502">
        <f>SUM(下越1!W29:Y31)</f>
        <v>340</v>
      </c>
      <c r="F12" s="500"/>
      <c r="G12" s="501">
        <f>下越1!AW32</f>
        <v>640</v>
      </c>
      <c r="H12" s="503" cm="1">
        <f t="array" ref="H12">SUM(COUNTIF(下越1!E29:G31,{"新アマ日","合"}))</f>
        <v>3</v>
      </c>
      <c r="I12" s="504"/>
      <c r="J12" s="504" cm="1">
        <f t="array" ref="J12">SUM(COUNTIF(下越1!AU29,{"ヨサ"}))</f>
        <v>1</v>
      </c>
      <c r="K12" s="505">
        <f t="shared" si="0"/>
        <v>4</v>
      </c>
      <c r="L12" s="506">
        <f>COUNTA(下越1!W29:Y31)</f>
        <v>3</v>
      </c>
    </row>
    <row r="13" spans="1:15" ht="15" customHeight="1" x14ac:dyDescent="0.15">
      <c r="A13" s="2153"/>
      <c r="B13" s="507" t="s">
        <v>323</v>
      </c>
      <c r="C13" s="508">
        <f t="shared" si="1"/>
        <v>10840</v>
      </c>
      <c r="D13" s="509">
        <f>SUM(下越1!N33:P34)</f>
        <v>10670</v>
      </c>
      <c r="E13" s="510">
        <f>SUM(下越1!W33:Y34)</f>
        <v>170</v>
      </c>
      <c r="F13" s="508"/>
      <c r="G13" s="509">
        <f>下越1!AW35</f>
        <v>4800</v>
      </c>
      <c r="H13" s="511" cm="1">
        <f t="array" ref="H13">SUM(COUNTIF(下越1!E33:G34,{"新アマサ日"}))</f>
        <v>2</v>
      </c>
      <c r="I13" s="512"/>
      <c r="J13" s="512" cm="1">
        <f t="array" ref="J13">SUM(COUNTIF(下越1!AU33,{"ヨ"}))</f>
        <v>1</v>
      </c>
      <c r="K13" s="513">
        <f t="shared" si="0"/>
        <v>3</v>
      </c>
      <c r="L13" s="686">
        <f>COUNTA(下越1!W33:Y34)</f>
        <v>2</v>
      </c>
    </row>
    <row r="14" spans="1:15" ht="15" customHeight="1" x14ac:dyDescent="0.15">
      <c r="A14" s="2153"/>
      <c r="B14" s="499" t="s">
        <v>325</v>
      </c>
      <c r="C14" s="500">
        <f t="shared" si="1"/>
        <v>6240</v>
      </c>
      <c r="D14" s="501">
        <f>下越1!N38</f>
        <v>6090</v>
      </c>
      <c r="E14" s="502">
        <f>SUM(下越1!W36:W37)</f>
        <v>150</v>
      </c>
      <c r="F14" s="500"/>
      <c r="G14" s="501">
        <f>下越1!AW38</f>
        <v>3200</v>
      </c>
      <c r="H14" s="503" cm="1">
        <f t="array" ref="H14">SUM(COUNTIF(下越1!E36:G37,{"新アマサ日"}))</f>
        <v>2</v>
      </c>
      <c r="I14" s="504"/>
      <c r="J14" s="504" cm="1">
        <f t="array" ref="J14">SUM(COUNTIF(下越1!AU36,{"ヨ"}))</f>
        <v>1</v>
      </c>
      <c r="K14" s="505">
        <f t="shared" si="0"/>
        <v>3</v>
      </c>
      <c r="L14" s="506">
        <f>COUNTA(下越1!W36:Y37)</f>
        <v>2</v>
      </c>
    </row>
    <row r="15" spans="1:15" ht="15" customHeight="1" x14ac:dyDescent="0.15">
      <c r="A15" s="2153"/>
      <c r="B15" s="507" t="s">
        <v>327</v>
      </c>
      <c r="C15" s="508">
        <f t="shared" si="1"/>
        <v>6650</v>
      </c>
      <c r="D15" s="509">
        <f>下越1!N40</f>
        <v>6350</v>
      </c>
      <c r="E15" s="510">
        <f>SUM(下越1!W39)</f>
        <v>300</v>
      </c>
      <c r="F15" s="508"/>
      <c r="G15" s="509">
        <f>下越1!AW40</f>
        <v>1470</v>
      </c>
      <c r="H15" s="511" cm="1">
        <f t="array" ref="H15">SUM(COUNTIF(下越1!E39,{"新アマサ日"}))</f>
        <v>1</v>
      </c>
      <c r="I15" s="512"/>
      <c r="J15" s="512" cm="1">
        <f t="array" ref="J15">SUM(COUNTIF(下越1!AU39,{"ヨ"}))</f>
        <v>1</v>
      </c>
      <c r="K15" s="513">
        <f t="shared" si="0"/>
        <v>2</v>
      </c>
      <c r="L15" s="514">
        <f>COUNTA(下越1!W39)</f>
        <v>1</v>
      </c>
    </row>
    <row r="16" spans="1:15" ht="15" customHeight="1" x14ac:dyDescent="0.15">
      <c r="A16" s="2153"/>
      <c r="B16" s="499" t="s">
        <v>329</v>
      </c>
      <c r="C16" s="500">
        <f t="shared" si="1"/>
        <v>3420</v>
      </c>
      <c r="D16" s="501">
        <f>SUM(下越1!N45)</f>
        <v>3420</v>
      </c>
      <c r="E16" s="502"/>
      <c r="F16" s="500"/>
      <c r="G16" s="501"/>
      <c r="H16" s="503" cm="1">
        <f t="array" ref="H16">SUM(COUNTIF(下越1!E41:G44,{"合"}))</f>
        <v>4</v>
      </c>
      <c r="I16" s="504"/>
      <c r="J16" s="504"/>
      <c r="K16" s="505">
        <f t="shared" si="0"/>
        <v>4</v>
      </c>
      <c r="L16" s="506"/>
    </row>
    <row r="17" spans="1:12" ht="15" customHeight="1" x14ac:dyDescent="0.15">
      <c r="A17" s="2153"/>
      <c r="B17" s="507" t="s">
        <v>331</v>
      </c>
      <c r="C17" s="508">
        <f t="shared" si="1"/>
        <v>7670</v>
      </c>
      <c r="D17" s="509">
        <f>SUM(下越1!N48)</f>
        <v>6990</v>
      </c>
      <c r="E17" s="510">
        <f>SUM(下越1!W46:Y47)</f>
        <v>680</v>
      </c>
      <c r="F17" s="508"/>
      <c r="G17" s="509">
        <f>下越1!AW46</f>
        <v>710</v>
      </c>
      <c r="H17" s="511" cm="1">
        <f t="array" ref="H17">SUM(COUNTIF(下越1!E46:G47,{"新アマ日","合"}))</f>
        <v>2</v>
      </c>
      <c r="I17" s="512"/>
      <c r="J17" s="512" cm="1">
        <f t="array" ref="J17">SUM(COUNTIF(下越1!AU46,{"ヨサ日"}))</f>
        <v>1</v>
      </c>
      <c r="K17" s="513">
        <f t="shared" si="0"/>
        <v>3</v>
      </c>
      <c r="L17" s="514">
        <f>COUNTA(下越1!W46:Y47)</f>
        <v>2</v>
      </c>
    </row>
    <row r="18" spans="1:12" ht="15" customHeight="1" x14ac:dyDescent="0.15">
      <c r="A18" s="2153"/>
      <c r="B18" s="499" t="s">
        <v>333</v>
      </c>
      <c r="C18" s="500">
        <f t="shared" si="1"/>
        <v>19600</v>
      </c>
      <c r="D18" s="501">
        <f>SUM(下越２!N12)</f>
        <v>17910</v>
      </c>
      <c r="E18" s="502">
        <f>SUM(下越２!W9:Y11)</f>
        <v>1690</v>
      </c>
      <c r="F18" s="500"/>
      <c r="G18" s="501">
        <f>下越２!AW9</f>
        <v>2600</v>
      </c>
      <c r="H18" s="503" cm="1">
        <f t="array" ref="H18">SUM(COUNTIF(下越２!E9:G11,{"新アマ日","合"}))</f>
        <v>3</v>
      </c>
      <c r="I18" s="504"/>
      <c r="J18" s="504" cm="1">
        <f t="array" ref="J18">SUM(COUNTIF(下越２!AU9,{"ヨサ"}))</f>
        <v>1</v>
      </c>
      <c r="K18" s="505">
        <f t="shared" si="0"/>
        <v>4</v>
      </c>
      <c r="L18" s="506">
        <f>COUNTA(下越２!W9:Y11)</f>
        <v>3</v>
      </c>
    </row>
    <row r="19" spans="1:12" ht="15" customHeight="1" x14ac:dyDescent="0.15">
      <c r="A19" s="2153"/>
      <c r="B19" s="507" t="s">
        <v>334</v>
      </c>
      <c r="C19" s="508">
        <f t="shared" si="1"/>
        <v>12260</v>
      </c>
      <c r="D19" s="509">
        <f>SUM(下越２!N18)</f>
        <v>12060</v>
      </c>
      <c r="E19" s="510">
        <f>SUM(下越２!W13:W17)</f>
        <v>200</v>
      </c>
      <c r="F19" s="508"/>
      <c r="G19" s="509">
        <f>下越２!AW18</f>
        <v>1820</v>
      </c>
      <c r="H19" s="511" cm="1">
        <f t="array" ref="H19">SUM(COUNTIF(下越２!E13:G17,{"新アマ日","合"}))</f>
        <v>5</v>
      </c>
      <c r="I19" s="512"/>
      <c r="J19" s="512" cm="1">
        <f t="array" ref="J19">SUM(COUNTIF(下越２!AU13:AV14,{"ヨサ","ヨ"}))</f>
        <v>2</v>
      </c>
      <c r="K19" s="513">
        <f t="shared" si="0"/>
        <v>7</v>
      </c>
      <c r="L19" s="514">
        <f>COUNTA(下越２!W16)</f>
        <v>1</v>
      </c>
    </row>
    <row r="20" spans="1:12" ht="15" customHeight="1" x14ac:dyDescent="0.15">
      <c r="A20" s="2153"/>
      <c r="B20" s="499" t="s">
        <v>335</v>
      </c>
      <c r="C20" s="500">
        <f t="shared" si="1"/>
        <v>8110</v>
      </c>
      <c r="D20" s="501">
        <f>SUM(下越２!N22)</f>
        <v>8110</v>
      </c>
      <c r="E20" s="502"/>
      <c r="F20" s="500"/>
      <c r="G20" s="501"/>
      <c r="H20" s="503" cm="1">
        <f t="array" ref="H20">SUM(COUNTIF(下越２!E19:G21,{"合"}))</f>
        <v>3</v>
      </c>
      <c r="I20" s="504"/>
      <c r="J20" s="504"/>
      <c r="K20" s="505">
        <f t="shared" si="0"/>
        <v>3</v>
      </c>
      <c r="L20" s="506"/>
    </row>
    <row r="21" spans="1:12" ht="15" customHeight="1" x14ac:dyDescent="0.15">
      <c r="A21" s="2153"/>
      <c r="B21" s="507" t="s">
        <v>336</v>
      </c>
      <c r="C21" s="508">
        <f t="shared" si="1"/>
        <v>3820</v>
      </c>
      <c r="D21" s="509">
        <f>SUM(下越２!N26)</f>
        <v>3820</v>
      </c>
      <c r="E21" s="510"/>
      <c r="F21" s="508"/>
      <c r="G21" s="509"/>
      <c r="H21" s="511" cm="1">
        <f t="array" ref="H21">SUM(COUNTIF(下越２!E23:G25,{"合"}))</f>
        <v>3</v>
      </c>
      <c r="I21" s="512"/>
      <c r="J21" s="512"/>
      <c r="K21" s="513">
        <f t="shared" si="0"/>
        <v>3</v>
      </c>
      <c r="L21" s="514"/>
    </row>
    <row r="22" spans="1:12" ht="15" customHeight="1" x14ac:dyDescent="0.15">
      <c r="A22" s="2153"/>
      <c r="B22" s="499" t="s">
        <v>337</v>
      </c>
      <c r="C22" s="500">
        <f t="shared" si="1"/>
        <v>2430</v>
      </c>
      <c r="D22" s="501">
        <f>SUM(下越２!N34)</f>
        <v>2430</v>
      </c>
      <c r="E22" s="502"/>
      <c r="F22" s="500"/>
      <c r="G22" s="501"/>
      <c r="H22" s="503" cm="1">
        <f t="array" ref="H22">SUM(COUNTIF(下越２!E27:G33,{"合"}))</f>
        <v>7</v>
      </c>
      <c r="I22" s="504"/>
      <c r="J22" s="504"/>
      <c r="K22" s="505">
        <f t="shared" si="0"/>
        <v>7</v>
      </c>
      <c r="L22" s="506"/>
    </row>
    <row r="23" spans="1:12" ht="15" customHeight="1" x14ac:dyDescent="0.15">
      <c r="A23" s="2153"/>
      <c r="B23" s="507" t="s">
        <v>338</v>
      </c>
      <c r="C23" s="508">
        <f t="shared" si="1"/>
        <v>1990</v>
      </c>
      <c r="D23" s="509">
        <f>SUM(下越２!N39)</f>
        <v>1990</v>
      </c>
      <c r="E23" s="510"/>
      <c r="F23" s="508">
        <f>下越２!AW37</f>
        <v>600</v>
      </c>
      <c r="G23" s="509">
        <f>下越２!AW38</f>
        <v>650</v>
      </c>
      <c r="H23" s="511" cm="1">
        <f t="array" ref="H23">SUM(COUNTIF(下越２!E37:G38,{"新マサ日","新マ日"}))</f>
        <v>2</v>
      </c>
      <c r="I23" s="512" cm="1">
        <f t="array" ref="I23">SUM(COUNTIF(下越２!AU37:AV38,{"ア"}))</f>
        <v>1</v>
      </c>
      <c r="J23" s="512" cm="1">
        <f t="array" ref="J23">SUM(COUNTIF(下越２!AU37:AV38,{"ヨサ"}))</f>
        <v>1</v>
      </c>
      <c r="K23" s="513">
        <f t="shared" si="0"/>
        <v>4</v>
      </c>
      <c r="L23" s="514"/>
    </row>
    <row r="24" spans="1:12" ht="15" customHeight="1" thickBot="1" x14ac:dyDescent="0.2">
      <c r="A24" s="2154"/>
      <c r="B24" s="515" t="s">
        <v>339</v>
      </c>
      <c r="C24" s="500">
        <f t="shared" si="1"/>
        <v>6560</v>
      </c>
      <c r="D24" s="516">
        <f>SUM(下越２!N50)</f>
        <v>6560</v>
      </c>
      <c r="E24" s="517"/>
      <c r="F24" s="518">
        <f>SUM(下越２!AW40:AW41,下越２!AW43)</f>
        <v>380</v>
      </c>
      <c r="G24" s="516">
        <f>SUM(下越２!AW42,下越２!AW44)</f>
        <v>370</v>
      </c>
      <c r="H24" s="519" cm="1">
        <f t="array" ref="H24">SUM(COUNTIF(下越２!E40:G49,{"新サ","新マサ日","新","新アマ日","合"}))</f>
        <v>10</v>
      </c>
      <c r="I24" s="520" cm="1">
        <f t="array" ref="I24">SUM(COUNTIF(下越２!AU40:AV46,{"アマヨサ日","アマサ日","ア"}))</f>
        <v>3</v>
      </c>
      <c r="J24" s="520" cm="1">
        <f t="array" ref="J24">SUM(COUNTIF(下越２!AU40:AV46,{"ヨサ","ヨア","ヨ"}))</f>
        <v>2</v>
      </c>
      <c r="K24" s="521">
        <f t="shared" si="0"/>
        <v>15</v>
      </c>
      <c r="L24" s="522"/>
    </row>
    <row r="25" spans="1:12" ht="15" customHeight="1" x14ac:dyDescent="0.15">
      <c r="A25" s="2152" t="s">
        <v>72</v>
      </c>
      <c r="B25" s="523" t="s">
        <v>1426</v>
      </c>
      <c r="C25" s="492">
        <f t="shared" si="1"/>
        <v>36290</v>
      </c>
      <c r="D25" s="493">
        <f>SUM(中越1!N23)</f>
        <v>33270</v>
      </c>
      <c r="E25" s="494">
        <f>SUM(中越1!W9:W22)</f>
        <v>3020</v>
      </c>
      <c r="F25" s="492"/>
      <c r="G25" s="493">
        <f>中越1!AY23</f>
        <v>7440</v>
      </c>
      <c r="H25" s="524" cm="1">
        <f t="array" ref="H25">SUM(COUNTIF(中越1!E9:G22,{"新アマサ日","合"}))</f>
        <v>14</v>
      </c>
      <c r="I25" s="525"/>
      <c r="J25" s="525" cm="1">
        <f t="array" ref="J25">SUM(COUNTIF(中越1!AW9:AX12,{"ヨ"}))</f>
        <v>4</v>
      </c>
      <c r="K25" s="526">
        <f t="shared" si="0"/>
        <v>18</v>
      </c>
      <c r="L25" s="527">
        <f>COUNTA(中越1!W9:Y19)</f>
        <v>10</v>
      </c>
    </row>
    <row r="26" spans="1:12" ht="15" customHeight="1" x14ac:dyDescent="0.15">
      <c r="A26" s="2153"/>
      <c r="B26" s="528" t="s">
        <v>309</v>
      </c>
      <c r="C26" s="500">
        <f t="shared" si="1"/>
        <v>2450</v>
      </c>
      <c r="D26" s="501">
        <f>中越1!N25</f>
        <v>2450</v>
      </c>
      <c r="E26" s="502"/>
      <c r="F26" s="500"/>
      <c r="G26" s="501">
        <f>中越1!AY25</f>
        <v>1500</v>
      </c>
      <c r="H26" s="503" cm="1">
        <f t="array" ref="H26">SUM(COUNTIF(中越1!E24,{"新アマサ"}))</f>
        <v>1</v>
      </c>
      <c r="I26" s="504"/>
      <c r="J26" s="504" cm="1">
        <f t="array" ref="J26">SUM(COUNTIF(中越1!AW24,{"ヨ日"}))</f>
        <v>1</v>
      </c>
      <c r="K26" s="505">
        <f t="shared" si="0"/>
        <v>2</v>
      </c>
      <c r="L26" s="506"/>
    </row>
    <row r="27" spans="1:12" ht="15" customHeight="1" x14ac:dyDescent="0.15">
      <c r="A27" s="2153"/>
      <c r="B27" s="529" t="s">
        <v>312</v>
      </c>
      <c r="C27" s="508">
        <f t="shared" si="1"/>
        <v>8250</v>
      </c>
      <c r="D27" s="509">
        <f>中越1!N28</f>
        <v>8250</v>
      </c>
      <c r="E27" s="510"/>
      <c r="F27" s="508"/>
      <c r="G27" s="509">
        <f>SUM(中越1!AY28)</f>
        <v>1950</v>
      </c>
      <c r="H27" s="511" cm="1">
        <f t="array" ref="H27">SUM(COUNTIF(中越1!E26:G27,{"新アマサ日","新アマ日"}))</f>
        <v>2</v>
      </c>
      <c r="I27" s="512"/>
      <c r="J27" s="512" cm="1">
        <f t="array" ref="J27">SUM(COUNTIF(中越1!AW26:AX27,{"ヨ"}))</f>
        <v>2</v>
      </c>
      <c r="K27" s="513">
        <f t="shared" si="0"/>
        <v>4</v>
      </c>
      <c r="L27" s="514"/>
    </row>
    <row r="28" spans="1:12" ht="15" customHeight="1" x14ac:dyDescent="0.15">
      <c r="A28" s="2153"/>
      <c r="B28" s="528" t="s">
        <v>315</v>
      </c>
      <c r="C28" s="500">
        <f t="shared" si="1"/>
        <v>9740</v>
      </c>
      <c r="D28" s="501">
        <f>中越1!N36</f>
        <v>9470</v>
      </c>
      <c r="E28" s="502">
        <f>SUM(中越1!W29:Y35)</f>
        <v>270</v>
      </c>
      <c r="F28" s="500"/>
      <c r="G28" s="501">
        <f>SUM(中越1!AY36)</f>
        <v>550</v>
      </c>
      <c r="H28" s="503" cm="1">
        <f t="array" ref="H28">SUM(COUNTIF(中越1!E29:G35,{"新アマサ日","合"}))</f>
        <v>7</v>
      </c>
      <c r="I28" s="504"/>
      <c r="J28" s="504" cm="1">
        <f t="array" ref="J28">SUM(COUNTIF(中越1!AW29,{"ヨ"}))</f>
        <v>1</v>
      </c>
      <c r="K28" s="505">
        <f t="shared" si="0"/>
        <v>8</v>
      </c>
      <c r="L28" s="506">
        <f>COUNTA(中越1!W29:Y31)</f>
        <v>2</v>
      </c>
    </row>
    <row r="29" spans="1:12" ht="15" customHeight="1" x14ac:dyDescent="0.15">
      <c r="A29" s="2153"/>
      <c r="B29" s="529" t="s">
        <v>318</v>
      </c>
      <c r="C29" s="508">
        <f t="shared" si="1"/>
        <v>6400</v>
      </c>
      <c r="D29" s="509">
        <f>中越２!N12</f>
        <v>6400</v>
      </c>
      <c r="E29" s="510"/>
      <c r="F29" s="508"/>
      <c r="G29" s="509">
        <f>中越２!AW12</f>
        <v>1260</v>
      </c>
      <c r="H29" s="511" cm="1">
        <f t="array" ref="H29">SUM(COUNTIF(中越２!E9:G11,{"新アマサ日","合"}))</f>
        <v>3</v>
      </c>
      <c r="I29" s="512"/>
      <c r="J29" s="512" cm="1">
        <f t="array" ref="J29">SUM(COUNTIF(中越２!AU9,{"ヨ"}))</f>
        <v>1</v>
      </c>
      <c r="K29" s="513">
        <f t="shared" si="0"/>
        <v>4</v>
      </c>
      <c r="L29" s="514"/>
    </row>
    <row r="30" spans="1:12" ht="15" customHeight="1" x14ac:dyDescent="0.15">
      <c r="A30" s="2153"/>
      <c r="B30" s="528" t="s">
        <v>321</v>
      </c>
      <c r="C30" s="500">
        <f t="shared" si="1"/>
        <v>6020</v>
      </c>
      <c r="D30" s="501">
        <f>中越２!N18</f>
        <v>6020</v>
      </c>
      <c r="E30" s="502"/>
      <c r="F30" s="500"/>
      <c r="G30" s="501">
        <f>中越２!AW18</f>
        <v>1390</v>
      </c>
      <c r="H30" s="503" cm="1">
        <f t="array" ref="H30">SUM(COUNTIF(中越２!E13:G17,{"新アマサ日","合"}))</f>
        <v>5</v>
      </c>
      <c r="I30" s="504"/>
      <c r="J30" s="504" cm="1">
        <f t="array" ref="J30">SUM(COUNTIF(中越２!AU13,{"ヨ日"}))</f>
        <v>1</v>
      </c>
      <c r="K30" s="505">
        <f t="shared" si="0"/>
        <v>6</v>
      </c>
      <c r="L30" s="506"/>
    </row>
    <row r="31" spans="1:12" ht="15" customHeight="1" x14ac:dyDescent="0.15">
      <c r="A31" s="2153"/>
      <c r="B31" s="529" t="s">
        <v>324</v>
      </c>
      <c r="C31" s="508">
        <f t="shared" si="1"/>
        <v>8080</v>
      </c>
      <c r="D31" s="509">
        <f>中越２!N23</f>
        <v>8080</v>
      </c>
      <c r="E31" s="510"/>
      <c r="F31" s="508"/>
      <c r="G31" s="509">
        <f>中越２!AW23</f>
        <v>1120</v>
      </c>
      <c r="H31" s="511" cm="1">
        <f t="array" ref="H31">SUM(COUNTIF(中越２!E19:G22,{"新アマサ日","合"}))</f>
        <v>4</v>
      </c>
      <c r="I31" s="512"/>
      <c r="J31" s="512" cm="1">
        <f t="array" ref="J31">SUM(COUNTIF(中越２!AU19,{"ヨ"}))</f>
        <v>1</v>
      </c>
      <c r="K31" s="513">
        <f t="shared" si="0"/>
        <v>5</v>
      </c>
      <c r="L31" s="514"/>
    </row>
    <row r="32" spans="1:12" ht="15" customHeight="1" x14ac:dyDescent="0.15">
      <c r="A32" s="2153"/>
      <c r="B32" s="528" t="s">
        <v>326</v>
      </c>
      <c r="C32" s="500">
        <f t="shared" si="1"/>
        <v>9370</v>
      </c>
      <c r="D32" s="501">
        <f>中越２!N32</f>
        <v>9370</v>
      </c>
      <c r="E32" s="502"/>
      <c r="F32" s="500"/>
      <c r="G32" s="501">
        <f>中越２!AW32</f>
        <v>3490</v>
      </c>
      <c r="H32" s="503" cm="1">
        <f t="array" ref="H32">SUM(COUNTIF(中越２!E24:G31,{"新アマサ日","合"}))</f>
        <v>8</v>
      </c>
      <c r="I32" s="504"/>
      <c r="J32" s="504" cm="1">
        <f t="array" ref="J32">SUM(COUNTIF(中越２!AU24:AV26,{"ヨ"}))</f>
        <v>3</v>
      </c>
      <c r="K32" s="505">
        <f t="shared" si="0"/>
        <v>11</v>
      </c>
      <c r="L32" s="506"/>
    </row>
    <row r="33" spans="1:12" ht="15" customHeight="1" x14ac:dyDescent="0.15">
      <c r="A33" s="2153"/>
      <c r="B33" s="529" t="s">
        <v>328</v>
      </c>
      <c r="C33" s="508">
        <f t="shared" si="1"/>
        <v>4230</v>
      </c>
      <c r="D33" s="509">
        <f>中越２!N39</f>
        <v>4230</v>
      </c>
      <c r="E33" s="510"/>
      <c r="F33" s="508"/>
      <c r="G33" s="509"/>
      <c r="H33" s="511" cm="1">
        <f t="array" ref="H33">SUM(COUNTIF(中越２!E33:G38,{"合"}))</f>
        <v>6</v>
      </c>
      <c r="I33" s="512"/>
      <c r="J33" s="512"/>
      <c r="K33" s="513">
        <f t="shared" si="0"/>
        <v>6</v>
      </c>
      <c r="L33" s="514"/>
    </row>
    <row r="34" spans="1:12" ht="15" customHeight="1" x14ac:dyDescent="0.15">
      <c r="A34" s="2153"/>
      <c r="B34" s="528" t="s">
        <v>330</v>
      </c>
      <c r="C34" s="500">
        <f t="shared" si="1"/>
        <v>10790</v>
      </c>
      <c r="D34" s="501">
        <f>SUM(上越1!N12,上越1!N18)</f>
        <v>10260</v>
      </c>
      <c r="E34" s="502">
        <f>SUM(上越1!W9:W11)</f>
        <v>530</v>
      </c>
      <c r="F34" s="500"/>
      <c r="G34" s="501">
        <f>SUM(上越1!AW12)</f>
        <v>4180</v>
      </c>
      <c r="H34" s="503" cm="1">
        <f t="array" ref="H34">SUM(COUNTIF(上越1!E9:G17,{"新アマサ日","合"}))</f>
        <v>8</v>
      </c>
      <c r="I34" s="504"/>
      <c r="J34" s="504" cm="1">
        <f t="array" ref="J34">SUM(COUNTIF(上越1!AU9:AV10,{"ヨ"}))</f>
        <v>2</v>
      </c>
      <c r="K34" s="505">
        <f t="shared" si="0"/>
        <v>10</v>
      </c>
      <c r="L34" s="506">
        <f>COUNTA(上越1!W10)</f>
        <v>1</v>
      </c>
    </row>
    <row r="35" spans="1:12" ht="15" customHeight="1" thickBot="1" x14ac:dyDescent="0.2">
      <c r="A35" s="2154"/>
      <c r="B35" s="530" t="s">
        <v>332</v>
      </c>
      <c r="C35" s="531">
        <f t="shared" si="1"/>
        <v>3780</v>
      </c>
      <c r="D35" s="532">
        <f>上越1!N23</f>
        <v>3780</v>
      </c>
      <c r="E35" s="533"/>
      <c r="F35" s="531"/>
      <c r="G35" s="532"/>
      <c r="H35" s="534" cm="1">
        <f t="array" ref="H35">SUM(COUNTIF(上越1!E19:G22,{"合"}))</f>
        <v>4</v>
      </c>
      <c r="I35" s="535"/>
      <c r="J35" s="535"/>
      <c r="K35" s="536">
        <f t="shared" si="0"/>
        <v>4</v>
      </c>
      <c r="L35" s="537"/>
    </row>
    <row r="36" spans="1:12" ht="15" customHeight="1" x14ac:dyDescent="0.15">
      <c r="A36" s="2152" t="s">
        <v>70</v>
      </c>
      <c r="B36" s="538" t="s">
        <v>307</v>
      </c>
      <c r="C36" s="539">
        <f t="shared" si="1"/>
        <v>20330</v>
      </c>
      <c r="D36" s="540">
        <f>上越1!N34</f>
        <v>18660</v>
      </c>
      <c r="E36" s="541">
        <f>SUM(上越1!W24:W33)</f>
        <v>1670</v>
      </c>
      <c r="F36" s="539">
        <f>SUM(上越1!AW24,上越1!AW29)</f>
        <v>3100</v>
      </c>
      <c r="G36" s="540">
        <f>SUM(上越1!AW25:AY28)</f>
        <v>9400</v>
      </c>
      <c r="H36" s="542" cm="1">
        <f t="array" ref="H36">SUM(COUNTIF(上越1!E24:G33,{"新マサ日","新アマサ日","合"}))</f>
        <v>10</v>
      </c>
      <c r="I36" s="543" cm="1">
        <f t="array" ref="I36">SUM(COUNTIF(上越1!AU24:AV29,{"ア"}))</f>
        <v>2</v>
      </c>
      <c r="J36" s="543" cm="1">
        <f t="array" ref="J36">SUM(COUNTIF(上越1!AU24:AV29,{"ヨ"}))</f>
        <v>4</v>
      </c>
      <c r="K36" s="544">
        <f t="shared" si="0"/>
        <v>16</v>
      </c>
      <c r="L36" s="545">
        <f>COUNTA(上越1!W24:Y32)</f>
        <v>8</v>
      </c>
    </row>
    <row r="37" spans="1:12" ht="15" customHeight="1" x14ac:dyDescent="0.15">
      <c r="A37" s="2153"/>
      <c r="B37" s="529" t="s">
        <v>310</v>
      </c>
      <c r="C37" s="508">
        <f t="shared" si="1"/>
        <v>8360</v>
      </c>
      <c r="D37" s="509">
        <f>上越1!N41</f>
        <v>8360</v>
      </c>
      <c r="E37" s="510"/>
      <c r="F37" s="508"/>
      <c r="G37" s="509"/>
      <c r="H37" s="511" cm="1">
        <f t="array" ref="H37">SUM(COUNTIF(上越1!E35:G40,{"合"}))</f>
        <v>6</v>
      </c>
      <c r="I37" s="512"/>
      <c r="J37" s="512"/>
      <c r="K37" s="513">
        <f t="shared" si="0"/>
        <v>6</v>
      </c>
      <c r="L37" s="514"/>
    </row>
    <row r="38" spans="1:12" ht="15" customHeight="1" x14ac:dyDescent="0.15">
      <c r="A38" s="2153"/>
      <c r="B38" s="528" t="s">
        <v>313</v>
      </c>
      <c r="C38" s="500">
        <f t="shared" si="1"/>
        <v>6900</v>
      </c>
      <c r="D38" s="501">
        <f>上越２!N15</f>
        <v>6580</v>
      </c>
      <c r="E38" s="502">
        <f>SUM(上越２!W9:W14)</f>
        <v>320</v>
      </c>
      <c r="F38" s="500"/>
      <c r="G38" s="501"/>
      <c r="H38" s="503" cm="1">
        <f t="array" ref="H38">SUM(COUNTIF(上越２!E9:G14,{"合"}))</f>
        <v>6</v>
      </c>
      <c r="I38" s="504"/>
      <c r="J38" s="504"/>
      <c r="K38" s="505">
        <f t="shared" si="0"/>
        <v>6</v>
      </c>
      <c r="L38" s="506">
        <f>COUNTA(上越２!W9:Y14)</f>
        <v>2</v>
      </c>
    </row>
    <row r="39" spans="1:12" ht="15" customHeight="1" x14ac:dyDescent="0.15">
      <c r="A39" s="2153"/>
      <c r="B39" s="529" t="s">
        <v>316</v>
      </c>
      <c r="C39" s="508">
        <f t="shared" si="1"/>
        <v>2650</v>
      </c>
      <c r="D39" s="509">
        <f>上越２!N21</f>
        <v>2650</v>
      </c>
      <c r="E39" s="510"/>
      <c r="F39" s="508"/>
      <c r="G39" s="509"/>
      <c r="H39" s="511" cm="1">
        <f t="array" ref="H39">SUM(COUNTIF(上越２!E16:G20,{"合"}))</f>
        <v>5</v>
      </c>
      <c r="I39" s="512"/>
      <c r="J39" s="512"/>
      <c r="K39" s="513">
        <f t="shared" si="0"/>
        <v>5</v>
      </c>
      <c r="L39" s="514"/>
    </row>
    <row r="40" spans="1:12" ht="15" customHeight="1" x14ac:dyDescent="0.15">
      <c r="A40" s="2153"/>
      <c r="B40" s="528" t="s">
        <v>319</v>
      </c>
      <c r="C40" s="500">
        <f t="shared" si="1"/>
        <v>4390</v>
      </c>
      <c r="D40" s="501">
        <f>上越２!N25</f>
        <v>4390</v>
      </c>
      <c r="E40" s="502"/>
      <c r="F40" s="500"/>
      <c r="G40" s="501">
        <f>上越２!AW25</f>
        <v>3150</v>
      </c>
      <c r="H40" s="503" cm="1">
        <f t="array" ref="H40">SUM(COUNTIF(上越２!E22:G24,{"新マ","合"}))</f>
        <v>3</v>
      </c>
      <c r="I40" s="504"/>
      <c r="J40" s="504" cm="1">
        <f t="array" ref="J40">SUM(COUNTIF(上越２!AU22:AV24,{"ヨアサ日","ヨア"}))</f>
        <v>3</v>
      </c>
      <c r="K40" s="505">
        <f t="shared" si="0"/>
        <v>6</v>
      </c>
      <c r="L40" s="506"/>
    </row>
    <row r="41" spans="1:12" ht="15" customHeight="1" thickBot="1" x14ac:dyDescent="0.2">
      <c r="A41" s="2155"/>
      <c r="B41" s="546" t="s">
        <v>322</v>
      </c>
      <c r="C41" s="547">
        <f t="shared" si="1"/>
        <v>3370</v>
      </c>
      <c r="D41" s="548">
        <f>上越２!N29</f>
        <v>3370</v>
      </c>
      <c r="E41" s="549"/>
      <c r="F41" s="547"/>
      <c r="G41" s="548"/>
      <c r="H41" s="550" cm="1">
        <f t="array" ref="H41">SUM(COUNTIF(上越２!E26:G28,{"合"}))</f>
        <v>3</v>
      </c>
      <c r="I41" s="551"/>
      <c r="J41" s="551"/>
      <c r="K41" s="552">
        <f t="shared" si="0"/>
        <v>3</v>
      </c>
      <c r="L41" s="553"/>
    </row>
    <row r="42" spans="1:12" ht="15" customHeight="1" thickTop="1" thickBot="1" x14ac:dyDescent="0.2">
      <c r="A42" s="2157" t="s">
        <v>1407</v>
      </c>
      <c r="B42" s="2158"/>
      <c r="C42" s="554">
        <f>SUM(D42:E42)</f>
        <v>419810</v>
      </c>
      <c r="D42" s="555">
        <f>SUM(D7:D41)</f>
        <v>390530</v>
      </c>
      <c r="E42" s="556">
        <f>SUM(E7:E41)</f>
        <v>29280</v>
      </c>
      <c r="F42" s="554">
        <f>SUM(F7:F41)</f>
        <v>4670</v>
      </c>
      <c r="G42" s="555">
        <f>SUM(G7:G41)</f>
        <v>66190</v>
      </c>
      <c r="H42" s="557">
        <f>SUM(H7:H41)</f>
        <v>188</v>
      </c>
      <c r="I42" s="558">
        <f t="shared" ref="I42:J42" si="2">SUM(I7:I41)</f>
        <v>7</v>
      </c>
      <c r="J42" s="558">
        <f t="shared" si="2"/>
        <v>49</v>
      </c>
      <c r="K42" s="559">
        <f>SUM(K7:K41)</f>
        <v>244</v>
      </c>
      <c r="L42" s="919">
        <f>SUM(L7:L41)</f>
        <v>78</v>
      </c>
    </row>
    <row r="43" spans="1:12" ht="15" customHeight="1" x14ac:dyDescent="0.3">
      <c r="A43" s="481"/>
      <c r="B43" s="2159" t="s">
        <v>73</v>
      </c>
      <c r="C43" s="2159"/>
      <c r="D43" s="2159"/>
      <c r="E43" s="2159"/>
      <c r="F43" s="2159"/>
      <c r="G43" s="2159"/>
      <c r="H43" s="560"/>
      <c r="I43" s="560"/>
      <c r="J43" s="560"/>
      <c r="K43" s="560"/>
      <c r="L43" s="481"/>
    </row>
    <row r="44" spans="1:12" ht="15" customHeight="1" x14ac:dyDescent="0.3">
      <c r="A44" s="481"/>
      <c r="B44" s="2193" t="s">
        <v>74</v>
      </c>
      <c r="C44" s="2193"/>
      <c r="D44" s="2193"/>
      <c r="E44" s="2193"/>
      <c r="F44" s="2193"/>
      <c r="G44" s="2193"/>
      <c r="H44" s="560"/>
      <c r="I44" s="561" t="s">
        <v>1409</v>
      </c>
      <c r="J44" s="562"/>
      <c r="K44" s="560"/>
      <c r="L44" s="563">
        <f>SUM(D42,F42:G42)</f>
        <v>461390</v>
      </c>
    </row>
    <row r="45" spans="1:12" ht="15" customHeight="1" x14ac:dyDescent="0.15">
      <c r="A45" s="481"/>
      <c r="B45" s="2156"/>
      <c r="C45" s="2156"/>
      <c r="D45" s="2156"/>
      <c r="E45" s="2156"/>
      <c r="F45" s="481"/>
      <c r="G45" s="481"/>
      <c r="H45" s="560"/>
      <c r="I45" s="564" t="s">
        <v>1575</v>
      </c>
      <c r="J45" s="565"/>
      <c r="K45" s="565"/>
      <c r="L45" s="563">
        <f>SUM(C42,F42:G42)</f>
        <v>490670</v>
      </c>
    </row>
  </sheetData>
  <sheetProtection algorithmName="SHA-512" hashValue="7mIN2sHtSR8Htzm2ScOXwddIuuUHFqEDxd8q/4RYR9PrH/nyde8szIBVvUsmzfGyP1syxZLioUDknZskEEW/kw==" saltValue="09IbSB3ZAPgrz/o8MZW3kA==" spinCount="100000" sheet="1" objects="1" scenarios="1"/>
  <mergeCells count="12">
    <mergeCell ref="B1:L1"/>
    <mergeCell ref="A7:A24"/>
    <mergeCell ref="A25:A35"/>
    <mergeCell ref="A36:A41"/>
    <mergeCell ref="B45:E45"/>
    <mergeCell ref="A42:B42"/>
    <mergeCell ref="B43:G43"/>
    <mergeCell ref="A2:B5"/>
    <mergeCell ref="C2:E5"/>
    <mergeCell ref="F2:G5"/>
    <mergeCell ref="H2:L5"/>
    <mergeCell ref="B44:G44"/>
  </mergeCells>
  <phoneticPr fontId="3"/>
  <conditionalFormatting sqref="D7:G42">
    <cfRule type="cellIs" dxfId="1" priority="2" operator="equal">
      <formula>0</formula>
    </cfRule>
  </conditionalFormatting>
  <conditionalFormatting sqref="L13">
    <cfRule type="cellIs" dxfId="0" priority="1" operator="equal">
      <formula>0</formula>
    </cfRule>
  </conditionalFormatting>
  <printOptions horizontalCentered="1"/>
  <pageMargins left="0.31496062992125984" right="0.31496062992125984" top="0.35433070866141736" bottom="0.15748031496062992" header="0.31496062992125984" footer="0.31496062992125984"/>
  <pageSetup paperSize="9" scale="90" orientation="landscape" cellComments="asDisplaye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pageSetUpPr fitToPage="1"/>
  </sheetPr>
  <dimension ref="A1:S83"/>
  <sheetViews>
    <sheetView showGridLines="0" view="pageBreakPreview" zoomScaleNormal="100" zoomScaleSheetLayoutView="100" workbookViewId="0">
      <selection activeCell="C5" sqref="C5:L5"/>
    </sheetView>
  </sheetViews>
  <sheetFormatPr defaultColWidth="9" defaultRowHeight="13.5" x14ac:dyDescent="0.15"/>
  <cols>
    <col min="1" max="1" width="9.375" style="208" customWidth="1"/>
    <col min="2" max="2" width="3.125" style="208" bestFit="1" customWidth="1"/>
    <col min="3" max="3" width="9.375" style="208" customWidth="1"/>
    <col min="4" max="4" width="3.125" style="208" bestFit="1" customWidth="1"/>
    <col min="5" max="5" width="7.375" style="208" customWidth="1"/>
    <col min="6" max="6" width="4.75" style="208" bestFit="1" customWidth="1"/>
    <col min="7" max="7" width="9.375" style="208" customWidth="1"/>
    <col min="8" max="8" width="3.125" style="208" bestFit="1" customWidth="1"/>
    <col min="9" max="9" width="9.375" style="208" customWidth="1"/>
    <col min="10" max="10" width="3.125" style="208" bestFit="1" customWidth="1"/>
    <col min="11" max="11" width="7.375" style="208" customWidth="1"/>
    <col min="12" max="12" width="4.75" style="208" bestFit="1" customWidth="1"/>
    <col min="13" max="13" width="3.375" style="208" customWidth="1"/>
    <col min="14" max="14" width="10.875" style="208" customWidth="1"/>
    <col min="15" max="15" width="3.5" style="208" customWidth="1"/>
    <col min="16" max="16" width="17.5" style="208" customWidth="1"/>
    <col min="17" max="19" width="10.5" style="208" customWidth="1"/>
    <col min="20" max="16384" width="9" style="208"/>
  </cols>
  <sheetData>
    <row r="1" spans="1:19" ht="27.75" customHeight="1" x14ac:dyDescent="0.15">
      <c r="A1" s="2287" t="s">
        <v>1234</v>
      </c>
      <c r="B1" s="2287"/>
      <c r="C1" s="2287"/>
      <c r="D1" s="2287"/>
      <c r="E1" s="2287"/>
      <c r="F1" s="2287"/>
      <c r="G1" s="2287"/>
      <c r="H1" s="2287"/>
      <c r="I1" s="2287"/>
      <c r="J1" s="2287"/>
      <c r="K1" s="2287"/>
      <c r="L1" s="2287"/>
      <c r="M1" s="2287"/>
      <c r="N1" s="2287"/>
      <c r="O1" s="2287"/>
      <c r="P1" s="2287"/>
      <c r="Q1" s="2287"/>
      <c r="R1" s="2287"/>
      <c r="S1" s="2287"/>
    </row>
    <row r="2" spans="1:19" ht="14.25" customHeight="1" thickBot="1" x14ac:dyDescent="0.2">
      <c r="A2" s="209"/>
      <c r="B2" s="209"/>
      <c r="C2" s="209"/>
      <c r="D2" s="209"/>
      <c r="E2" s="209"/>
      <c r="F2" s="209"/>
      <c r="G2" s="209"/>
      <c r="H2" s="209"/>
      <c r="I2" s="209"/>
      <c r="J2" s="209"/>
      <c r="K2" s="209"/>
      <c r="L2" s="210"/>
      <c r="M2" s="210"/>
      <c r="N2" s="211"/>
      <c r="O2" s="211"/>
      <c r="P2" s="211"/>
      <c r="Q2" s="211"/>
      <c r="R2" s="211"/>
      <c r="S2" s="211"/>
    </row>
    <row r="3" spans="1:19" ht="17.25" customHeight="1" thickBot="1" x14ac:dyDescent="0.2">
      <c r="A3" s="2288" t="s">
        <v>1235</v>
      </c>
      <c r="B3" s="2289"/>
      <c r="C3" s="2289"/>
      <c r="D3" s="2289"/>
      <c r="E3" s="2289"/>
      <c r="F3" s="2289"/>
      <c r="G3" s="2289"/>
      <c r="H3" s="2289"/>
      <c r="I3" s="2289"/>
      <c r="J3" s="2289"/>
      <c r="K3" s="2289"/>
      <c r="L3" s="2290"/>
      <c r="M3" s="212"/>
      <c r="N3" s="2288" t="s">
        <v>1236</v>
      </c>
      <c r="O3" s="2289"/>
      <c r="P3" s="2289"/>
      <c r="Q3" s="2289"/>
      <c r="R3" s="2289"/>
      <c r="S3" s="2290"/>
    </row>
    <row r="4" spans="1:19" ht="13.5" customHeight="1" x14ac:dyDescent="0.15">
      <c r="A4" s="2291" t="s">
        <v>1237</v>
      </c>
      <c r="B4" s="2292"/>
      <c r="C4" s="2264"/>
      <c r="D4" s="2265"/>
      <c r="E4" s="2265"/>
      <c r="F4" s="2265"/>
      <c r="G4" s="2265"/>
      <c r="H4" s="2265"/>
      <c r="I4" s="2265"/>
      <c r="J4" s="2265"/>
      <c r="K4" s="2265"/>
      <c r="L4" s="2266"/>
      <c r="M4" s="212"/>
      <c r="N4" s="213" t="s">
        <v>1237</v>
      </c>
      <c r="O4" s="2264"/>
      <c r="P4" s="2265"/>
      <c r="Q4" s="2265"/>
      <c r="R4" s="2265"/>
      <c r="S4" s="2266"/>
    </row>
    <row r="5" spans="1:19" ht="33.75" customHeight="1" thickBot="1" x14ac:dyDescent="0.2">
      <c r="A5" s="2254" t="s">
        <v>1238</v>
      </c>
      <c r="B5" s="2255"/>
      <c r="C5" s="2258"/>
      <c r="D5" s="2259"/>
      <c r="E5" s="2259"/>
      <c r="F5" s="2259"/>
      <c r="G5" s="2259"/>
      <c r="H5" s="2259"/>
      <c r="I5" s="2259"/>
      <c r="J5" s="2259"/>
      <c r="K5" s="2259"/>
      <c r="L5" s="2260"/>
      <c r="M5" s="212"/>
      <c r="N5" s="214" t="s">
        <v>1239</v>
      </c>
      <c r="O5" s="2251"/>
      <c r="P5" s="2252"/>
      <c r="Q5" s="2252"/>
      <c r="R5" s="2252"/>
      <c r="S5" s="2253"/>
    </row>
    <row r="6" spans="1:19" ht="15.75" customHeight="1" x14ac:dyDescent="0.2">
      <c r="A6" s="2256"/>
      <c r="B6" s="2257"/>
      <c r="C6" s="2261" t="s">
        <v>1240</v>
      </c>
      <c r="D6" s="2262"/>
      <c r="E6" s="2262"/>
      <c r="F6" s="2262"/>
      <c r="G6" s="2262"/>
      <c r="H6" s="2262"/>
      <c r="I6" s="2262"/>
      <c r="J6" s="2262"/>
      <c r="K6" s="2262"/>
      <c r="L6" s="2263"/>
      <c r="M6" s="212"/>
      <c r="N6" s="213" t="s">
        <v>1237</v>
      </c>
      <c r="O6" s="2264"/>
      <c r="P6" s="2265"/>
      <c r="Q6" s="2265"/>
      <c r="R6" s="2265"/>
      <c r="S6" s="2266"/>
    </row>
    <row r="7" spans="1:19" ht="33.75" customHeight="1" thickBot="1" x14ac:dyDescent="0.2">
      <c r="A7" s="2267" t="s">
        <v>1241</v>
      </c>
      <c r="B7" s="2268"/>
      <c r="C7" s="2270"/>
      <c r="D7" s="2271"/>
      <c r="E7" s="2271"/>
      <c r="F7" s="2271"/>
      <c r="G7" s="2271"/>
      <c r="H7" s="2271"/>
      <c r="I7" s="2271"/>
      <c r="J7" s="2271"/>
      <c r="K7" s="2271"/>
      <c r="L7" s="2272"/>
      <c r="M7" s="212"/>
      <c r="N7" s="215" t="s">
        <v>1242</v>
      </c>
      <c r="O7" s="2251"/>
      <c r="P7" s="2252"/>
      <c r="Q7" s="2252"/>
      <c r="R7" s="2252"/>
      <c r="S7" s="2253"/>
    </row>
    <row r="8" spans="1:19" ht="15.75" customHeight="1" x14ac:dyDescent="0.2">
      <c r="A8" s="2220"/>
      <c r="B8" s="2269"/>
      <c r="C8" s="2261" t="s">
        <v>1243</v>
      </c>
      <c r="D8" s="2262"/>
      <c r="E8" s="2262"/>
      <c r="F8" s="2262"/>
      <c r="G8" s="2262"/>
      <c r="H8" s="2262"/>
      <c r="I8" s="2262"/>
      <c r="J8" s="2262"/>
      <c r="K8" s="2262"/>
      <c r="L8" s="2263"/>
      <c r="M8" s="212"/>
      <c r="N8" s="2273" t="s">
        <v>1244</v>
      </c>
      <c r="O8" s="217" t="s">
        <v>1245</v>
      </c>
      <c r="P8" s="2276"/>
      <c r="Q8" s="2276"/>
      <c r="R8" s="2276"/>
      <c r="S8" s="2277"/>
    </row>
    <row r="9" spans="1:19" ht="33.75" customHeight="1" x14ac:dyDescent="0.15">
      <c r="A9" s="2234" t="s">
        <v>1246</v>
      </c>
      <c r="B9" s="2235"/>
      <c r="C9" s="2238"/>
      <c r="D9" s="2239"/>
      <c r="E9" s="2239"/>
      <c r="F9" s="2239"/>
      <c r="G9" s="2239"/>
      <c r="H9" s="2239"/>
      <c r="I9" s="2239"/>
      <c r="J9" s="2239"/>
      <c r="K9" s="2239"/>
      <c r="L9" s="2240"/>
      <c r="M9" s="212"/>
      <c r="N9" s="2274"/>
      <c r="O9" s="2278"/>
      <c r="P9" s="2279"/>
      <c r="Q9" s="2279"/>
      <c r="R9" s="2279"/>
      <c r="S9" s="2280"/>
    </row>
    <row r="10" spans="1:19" ht="15.75" customHeight="1" thickBot="1" x14ac:dyDescent="0.25">
      <c r="A10" s="2236"/>
      <c r="B10" s="2237"/>
      <c r="C10" s="2241" t="s">
        <v>1247</v>
      </c>
      <c r="D10" s="2242"/>
      <c r="E10" s="2242"/>
      <c r="F10" s="2242"/>
      <c r="G10" s="2242"/>
      <c r="H10" s="2242"/>
      <c r="I10" s="2242"/>
      <c r="J10" s="2242"/>
      <c r="K10" s="2242"/>
      <c r="L10" s="2243"/>
      <c r="M10" s="212"/>
      <c r="N10" s="2275"/>
      <c r="O10" s="2281"/>
      <c r="P10" s="2282"/>
      <c r="Q10" s="2282"/>
      <c r="R10" s="2282"/>
      <c r="S10" s="2283"/>
    </row>
    <row r="11" spans="1:19" ht="21.75" customHeight="1" thickTop="1" x14ac:dyDescent="0.15">
      <c r="A11" s="2244" t="s">
        <v>1248</v>
      </c>
      <c r="B11" s="2245"/>
      <c r="C11" s="2245"/>
      <c r="D11" s="2245"/>
      <c r="E11" s="2245"/>
      <c r="F11" s="2245"/>
      <c r="G11" s="2246" t="s">
        <v>1249</v>
      </c>
      <c r="H11" s="2245"/>
      <c r="I11" s="2245"/>
      <c r="J11" s="2245"/>
      <c r="K11" s="2245"/>
      <c r="L11" s="2247"/>
      <c r="M11" s="212"/>
      <c r="N11" s="216" t="s">
        <v>1250</v>
      </c>
      <c r="O11" s="2284"/>
      <c r="P11" s="2285"/>
      <c r="Q11" s="2285"/>
      <c r="R11" s="2285"/>
      <c r="S11" s="2286"/>
    </row>
    <row r="12" spans="1:19" ht="23.25" customHeight="1" thickBot="1" x14ac:dyDescent="0.2">
      <c r="A12" s="205"/>
      <c r="B12" s="219" t="s">
        <v>1251</v>
      </c>
      <c r="C12" s="206"/>
      <c r="D12" s="219" t="s">
        <v>1252</v>
      </c>
      <c r="E12" s="206"/>
      <c r="F12" s="219" t="s">
        <v>366</v>
      </c>
      <c r="G12" s="207"/>
      <c r="H12" s="219" t="s">
        <v>367</v>
      </c>
      <c r="I12" s="206"/>
      <c r="J12" s="219" t="s">
        <v>1252</v>
      </c>
      <c r="K12" s="206"/>
      <c r="L12" s="220" t="s">
        <v>366</v>
      </c>
      <c r="M12" s="212"/>
      <c r="N12" s="215" t="s">
        <v>1253</v>
      </c>
      <c r="O12" s="2251"/>
      <c r="P12" s="2252"/>
      <c r="Q12" s="2252"/>
      <c r="R12" s="2252"/>
      <c r="S12" s="2253"/>
    </row>
    <row r="13" spans="1:19" ht="33" customHeight="1" thickTop="1" thickBot="1" x14ac:dyDescent="0.2">
      <c r="A13" s="2248" t="s">
        <v>1254</v>
      </c>
      <c r="B13" s="2249"/>
      <c r="C13" s="2232"/>
      <c r="D13" s="2250"/>
      <c r="E13" s="2232"/>
      <c r="F13" s="2250"/>
      <c r="G13" s="2232"/>
      <c r="H13" s="2250"/>
      <c r="I13" s="2232"/>
      <c r="J13" s="2250"/>
      <c r="K13" s="2232"/>
      <c r="L13" s="2233"/>
      <c r="M13" s="212"/>
      <c r="N13" s="221"/>
      <c r="O13" s="221"/>
      <c r="P13" s="221"/>
      <c r="Q13" s="221"/>
      <c r="R13" s="221"/>
      <c r="S13" s="221"/>
    </row>
    <row r="14" spans="1:19" ht="33" customHeight="1" thickTop="1" thickBot="1" x14ac:dyDescent="0.2">
      <c r="A14" s="2212" t="s">
        <v>1255</v>
      </c>
      <c r="B14" s="2213"/>
      <c r="C14" s="2214"/>
      <c r="D14" s="2215"/>
      <c r="E14" s="2214"/>
      <c r="F14" s="2215"/>
      <c r="G14" s="2214"/>
      <c r="H14" s="2215"/>
      <c r="I14" s="2214"/>
      <c r="J14" s="2215"/>
      <c r="K14" s="2214"/>
      <c r="L14" s="2216"/>
      <c r="M14" s="212"/>
      <c r="N14" s="222" t="s">
        <v>1256</v>
      </c>
      <c r="O14" s="2217" t="s">
        <v>1367</v>
      </c>
      <c r="P14" s="2218"/>
      <c r="Q14" s="2218"/>
      <c r="R14" s="2218"/>
      <c r="S14" s="2219"/>
    </row>
    <row r="15" spans="1:19" ht="14.25" customHeight="1" x14ac:dyDescent="0.15">
      <c r="A15" s="2220" t="s">
        <v>1257</v>
      </c>
      <c r="B15" s="2221"/>
      <c r="C15" s="2221"/>
      <c r="D15" s="2221"/>
      <c r="E15" s="2221"/>
      <c r="F15" s="2221"/>
      <c r="G15" s="2221"/>
      <c r="H15" s="2221"/>
      <c r="I15" s="2221"/>
      <c r="J15" s="2221"/>
      <c r="K15" s="2221"/>
      <c r="L15" s="2222"/>
      <c r="M15" s="212"/>
      <c r="N15" s="2223" t="s">
        <v>1258</v>
      </c>
      <c r="O15" s="2224"/>
      <c r="P15" s="2224"/>
      <c r="Q15" s="2224"/>
      <c r="R15" s="2224"/>
      <c r="S15" s="2225"/>
    </row>
    <row r="16" spans="1:19" ht="69" customHeight="1" thickBot="1" x14ac:dyDescent="0.2">
      <c r="A16" s="2229"/>
      <c r="B16" s="2230"/>
      <c r="C16" s="2230"/>
      <c r="D16" s="2230"/>
      <c r="E16" s="2230"/>
      <c r="F16" s="2230"/>
      <c r="G16" s="2230"/>
      <c r="H16" s="2230"/>
      <c r="I16" s="2230"/>
      <c r="J16" s="2230"/>
      <c r="K16" s="2230"/>
      <c r="L16" s="2231"/>
      <c r="M16" s="212"/>
      <c r="N16" s="2226"/>
      <c r="O16" s="2227"/>
      <c r="P16" s="2227"/>
      <c r="Q16" s="2227"/>
      <c r="R16" s="2227"/>
      <c r="S16" s="2228"/>
    </row>
    <row r="17" spans="1:19" ht="14.25" x14ac:dyDescent="0.15">
      <c r="A17" s="218"/>
      <c r="B17" s="218"/>
      <c r="C17" s="223"/>
      <c r="D17" s="223"/>
      <c r="E17" s="223"/>
      <c r="F17" s="223"/>
      <c r="G17" s="223"/>
      <c r="H17" s="223"/>
      <c r="I17" s="223"/>
      <c r="J17" s="223"/>
      <c r="K17" s="223"/>
      <c r="L17" s="223"/>
      <c r="M17" s="221"/>
      <c r="N17" s="221"/>
      <c r="O17" s="221"/>
      <c r="P17" s="221"/>
      <c r="Q17" s="221"/>
      <c r="R17" s="221"/>
      <c r="S17" s="221"/>
    </row>
    <row r="18" spans="1:19" ht="16.5" customHeight="1" x14ac:dyDescent="0.15">
      <c r="A18" s="224"/>
      <c r="B18" s="224"/>
      <c r="C18" s="224" t="s">
        <v>1259</v>
      </c>
      <c r="D18" s="225"/>
      <c r="E18" s="2194" t="s">
        <v>1260</v>
      </c>
      <c r="F18" s="2194"/>
      <c r="G18" s="2194"/>
      <c r="H18" s="2194"/>
      <c r="I18" s="2194"/>
      <c r="J18" s="2194"/>
      <c r="K18" s="2194"/>
      <c r="L18" s="2194"/>
      <c r="M18" s="2194"/>
      <c r="N18" s="2194"/>
      <c r="O18" s="2194"/>
      <c r="P18" s="2194"/>
      <c r="Q18" s="2194"/>
      <c r="R18" s="2194"/>
      <c r="S18" s="2194"/>
    </row>
    <row r="19" spans="1:19" ht="28.5" customHeight="1" x14ac:dyDescent="0.15">
      <c r="A19" s="224"/>
      <c r="B19" s="224"/>
      <c r="C19" s="224" t="s">
        <v>1261</v>
      </c>
      <c r="D19" s="225"/>
      <c r="E19" s="2194" t="s">
        <v>1262</v>
      </c>
      <c r="F19" s="2194"/>
      <c r="G19" s="2194"/>
      <c r="H19" s="2194"/>
      <c r="I19" s="2194"/>
      <c r="J19" s="2194"/>
      <c r="K19" s="2194"/>
      <c r="L19" s="2194"/>
      <c r="M19" s="2194"/>
      <c r="N19" s="2194"/>
      <c r="O19" s="2194"/>
      <c r="P19" s="2194"/>
      <c r="Q19" s="2194"/>
      <c r="R19" s="2194"/>
      <c r="S19" s="2194"/>
    </row>
    <row r="20" spans="1:19" ht="28.5" customHeight="1" x14ac:dyDescent="0.15">
      <c r="A20" s="224"/>
      <c r="B20" s="224"/>
      <c r="C20" s="224" t="s">
        <v>1263</v>
      </c>
      <c r="D20" s="225"/>
      <c r="E20" s="2194" t="s">
        <v>1264</v>
      </c>
      <c r="F20" s="2194"/>
      <c r="G20" s="2194"/>
      <c r="H20" s="2194"/>
      <c r="I20" s="2194"/>
      <c r="J20" s="2194"/>
      <c r="K20" s="2194"/>
      <c r="L20" s="2194"/>
      <c r="M20" s="2194"/>
      <c r="N20" s="2194"/>
      <c r="O20" s="2194"/>
      <c r="P20" s="2194"/>
      <c r="Q20" s="2194"/>
      <c r="R20" s="2194"/>
      <c r="S20" s="2194"/>
    </row>
    <row r="21" spans="1:19" ht="31.5" customHeight="1" x14ac:dyDescent="0.15">
      <c r="A21" s="2211"/>
      <c r="B21" s="2211"/>
      <c r="C21" s="226" t="s">
        <v>1366</v>
      </c>
      <c r="D21" s="227"/>
      <c r="E21" s="227"/>
      <c r="F21" s="228"/>
      <c r="G21" s="228"/>
      <c r="H21" s="228"/>
      <c r="I21" s="228"/>
      <c r="J21" s="228"/>
      <c r="K21" s="228"/>
      <c r="L21" s="228"/>
      <c r="M21" s="228"/>
      <c r="N21" s="228"/>
      <c r="O21" s="228"/>
      <c r="P21" s="228"/>
      <c r="Q21" s="228"/>
      <c r="R21" s="228"/>
      <c r="S21" s="228"/>
    </row>
    <row r="22" spans="1:19" ht="12.75" customHeight="1" x14ac:dyDescent="0.15">
      <c r="A22" s="229"/>
      <c r="B22" s="229"/>
      <c r="C22" s="229"/>
      <c r="D22" s="229"/>
      <c r="E22" s="229"/>
      <c r="F22" s="229"/>
      <c r="G22" s="229"/>
      <c r="H22" s="229"/>
      <c r="I22" s="229"/>
      <c r="J22" s="229"/>
      <c r="K22" s="229"/>
      <c r="L22" s="229"/>
      <c r="M22" s="229"/>
      <c r="N22" s="229"/>
      <c r="O22" s="229"/>
      <c r="P22" s="229"/>
      <c r="Q22" s="229"/>
      <c r="R22" s="229"/>
      <c r="S22" s="229"/>
    </row>
    <row r="23" spans="1:19" x14ac:dyDescent="0.15">
      <c r="A23" s="2195" t="s">
        <v>1265</v>
      </c>
      <c r="B23" s="2196"/>
      <c r="C23" s="2199" t="s">
        <v>1266</v>
      </c>
      <c r="D23" s="2199"/>
      <c r="E23" s="2199"/>
      <c r="F23" s="2199"/>
      <c r="G23" s="2200" t="s">
        <v>1267</v>
      </c>
      <c r="H23" s="2201"/>
      <c r="I23" s="2202" t="s">
        <v>1268</v>
      </c>
      <c r="J23" s="2204"/>
      <c r="K23" s="2204"/>
      <c r="L23" s="2204"/>
      <c r="M23" s="2204"/>
      <c r="N23" s="2204"/>
      <c r="O23" s="2204"/>
      <c r="P23" s="2204"/>
      <c r="Q23" s="2204"/>
      <c r="R23" s="2204"/>
      <c r="S23" s="2205"/>
    </row>
    <row r="24" spans="1:19" ht="19.5" customHeight="1" x14ac:dyDescent="0.15">
      <c r="A24" s="2197"/>
      <c r="B24" s="2198"/>
      <c r="C24" s="2208"/>
      <c r="D24" s="2208"/>
      <c r="E24" s="2208"/>
      <c r="F24" s="2208"/>
      <c r="G24" s="2209"/>
      <c r="H24" s="2210"/>
      <c r="I24" s="2203"/>
      <c r="J24" s="2206"/>
      <c r="K24" s="2206"/>
      <c r="L24" s="2206"/>
      <c r="M24" s="2206"/>
      <c r="N24" s="2206"/>
      <c r="O24" s="2206"/>
      <c r="P24" s="2206"/>
      <c r="Q24" s="2206"/>
      <c r="R24" s="2206"/>
      <c r="S24" s="2207"/>
    </row>
    <row r="25" spans="1:19" hidden="1" x14ac:dyDescent="0.15">
      <c r="A25" s="230" t="s">
        <v>1269</v>
      </c>
      <c r="B25" s="230"/>
      <c r="C25" s="230"/>
      <c r="D25" s="230"/>
      <c r="E25" s="230"/>
      <c r="F25" s="230"/>
      <c r="G25" s="230"/>
      <c r="H25" s="230"/>
      <c r="I25" s="211"/>
      <c r="J25" s="211"/>
      <c r="K25" s="211"/>
      <c r="L25" s="211"/>
      <c r="M25" s="211"/>
      <c r="N25" s="211"/>
      <c r="O25" s="211"/>
      <c r="P25" s="211"/>
      <c r="Q25" s="211"/>
      <c r="R25" s="211"/>
      <c r="S25" s="211"/>
    </row>
    <row r="26" spans="1:19" hidden="1" x14ac:dyDescent="0.15">
      <c r="A26" s="231" t="s">
        <v>1270</v>
      </c>
      <c r="B26" s="231"/>
      <c r="C26" s="232"/>
      <c r="D26" s="232"/>
      <c r="E26" s="232"/>
      <c r="F26" s="232"/>
      <c r="G26" s="232"/>
      <c r="H26" s="232"/>
      <c r="I26" s="211"/>
      <c r="J26" s="211"/>
      <c r="K26" s="211"/>
      <c r="L26" s="211"/>
      <c r="M26" s="211"/>
      <c r="N26" s="211"/>
      <c r="O26" s="211"/>
      <c r="P26" s="211"/>
      <c r="Q26" s="211"/>
      <c r="R26" s="211"/>
      <c r="S26" s="211"/>
    </row>
    <row r="27" spans="1:19" hidden="1" x14ac:dyDescent="0.15">
      <c r="A27" s="231" t="s">
        <v>1271</v>
      </c>
      <c r="B27" s="231"/>
      <c r="C27" s="232"/>
      <c r="D27" s="232"/>
      <c r="E27" s="232"/>
      <c r="F27" s="232"/>
      <c r="G27" s="232"/>
      <c r="H27" s="232"/>
      <c r="I27" s="211"/>
      <c r="J27" s="211"/>
      <c r="K27" s="211"/>
      <c r="L27" s="211"/>
      <c r="M27" s="211"/>
      <c r="N27" s="211"/>
      <c r="O27" s="211"/>
      <c r="P27" s="211"/>
      <c r="Q27" s="211"/>
      <c r="R27" s="211"/>
      <c r="S27" s="211"/>
    </row>
    <row r="28" spans="1:19" hidden="1" x14ac:dyDescent="0.15">
      <c r="A28" s="231" t="s">
        <v>1272</v>
      </c>
      <c r="B28" s="231"/>
      <c r="C28" s="232"/>
      <c r="D28" s="232"/>
      <c r="E28" s="232"/>
      <c r="F28" s="232"/>
      <c r="G28" s="232"/>
      <c r="H28" s="232"/>
      <c r="I28" s="211"/>
      <c r="J28" s="211"/>
      <c r="K28" s="211"/>
      <c r="L28" s="211"/>
      <c r="M28" s="211"/>
      <c r="N28" s="211"/>
      <c r="O28" s="211"/>
      <c r="P28" s="211"/>
      <c r="Q28" s="211"/>
      <c r="R28" s="211"/>
      <c r="S28" s="211"/>
    </row>
    <row r="29" spans="1:19" hidden="1" x14ac:dyDescent="0.15">
      <c r="A29" s="231" t="s">
        <v>1273</v>
      </c>
      <c r="B29" s="231"/>
      <c r="C29" s="232"/>
      <c r="D29" s="232"/>
      <c r="E29" s="232"/>
      <c r="F29" s="232"/>
      <c r="G29" s="232"/>
      <c r="H29" s="232"/>
      <c r="I29" s="211"/>
      <c r="J29" s="211"/>
      <c r="K29" s="211"/>
      <c r="L29" s="211"/>
      <c r="M29" s="211"/>
      <c r="N29" s="211"/>
      <c r="O29" s="211"/>
      <c r="P29" s="211"/>
      <c r="Q29" s="211"/>
      <c r="R29" s="211"/>
      <c r="S29" s="211"/>
    </row>
    <row r="30" spans="1:19" hidden="1" x14ac:dyDescent="0.15">
      <c r="A30" s="233" t="s">
        <v>1274</v>
      </c>
      <c r="B30" s="233"/>
      <c r="C30" s="232"/>
      <c r="D30" s="232"/>
      <c r="E30" s="232"/>
      <c r="F30" s="232"/>
      <c r="G30" s="232"/>
      <c r="H30" s="232"/>
    </row>
    <row r="31" spans="1:19" hidden="1" x14ac:dyDescent="0.15">
      <c r="A31" s="233" t="s">
        <v>1275</v>
      </c>
      <c r="B31" s="233"/>
      <c r="C31" s="232"/>
      <c r="D31" s="232"/>
      <c r="E31" s="232"/>
      <c r="F31" s="232"/>
      <c r="G31" s="232"/>
      <c r="H31" s="232"/>
    </row>
    <row r="32" spans="1:19" hidden="1" x14ac:dyDescent="0.15">
      <c r="A32" s="233" t="s">
        <v>1276</v>
      </c>
      <c r="B32" s="233"/>
      <c r="C32" s="232"/>
      <c r="D32" s="232"/>
      <c r="E32" s="232"/>
      <c r="F32" s="232"/>
      <c r="G32" s="232"/>
      <c r="H32" s="232"/>
    </row>
    <row r="33" spans="1:8" hidden="1" x14ac:dyDescent="0.15">
      <c r="A33" s="231" t="s">
        <v>1277</v>
      </c>
      <c r="B33" s="231"/>
      <c r="C33" s="232"/>
      <c r="D33" s="232"/>
      <c r="E33" s="232"/>
      <c r="F33" s="232"/>
      <c r="G33" s="232"/>
      <c r="H33" s="232"/>
    </row>
    <row r="34" spans="1:8" hidden="1" x14ac:dyDescent="0.15">
      <c r="A34" s="233" t="s">
        <v>1278</v>
      </c>
      <c r="B34" s="233"/>
      <c r="C34" s="232"/>
      <c r="D34" s="232"/>
      <c r="E34" s="232"/>
      <c r="F34" s="232"/>
      <c r="G34" s="232"/>
      <c r="H34" s="232"/>
    </row>
    <row r="35" spans="1:8" hidden="1" x14ac:dyDescent="0.15">
      <c r="A35" s="233" t="s">
        <v>1279</v>
      </c>
      <c r="B35" s="233"/>
      <c r="C35" s="232"/>
      <c r="D35" s="232"/>
      <c r="E35" s="232"/>
      <c r="F35" s="232"/>
      <c r="G35" s="232"/>
      <c r="H35" s="232"/>
    </row>
    <row r="36" spans="1:8" hidden="1" x14ac:dyDescent="0.15">
      <c r="A36" s="233" t="s">
        <v>1280</v>
      </c>
      <c r="B36" s="233"/>
      <c r="C36" s="232"/>
      <c r="D36" s="232"/>
      <c r="E36" s="232"/>
      <c r="F36" s="232"/>
      <c r="G36" s="232"/>
      <c r="H36" s="232"/>
    </row>
    <row r="37" spans="1:8" hidden="1" x14ac:dyDescent="0.15">
      <c r="A37" s="231" t="s">
        <v>1281</v>
      </c>
      <c r="B37" s="231"/>
      <c r="C37" s="232"/>
      <c r="D37" s="232"/>
      <c r="E37" s="232"/>
      <c r="F37" s="232"/>
      <c r="G37" s="232"/>
      <c r="H37" s="232"/>
    </row>
    <row r="38" spans="1:8" hidden="1" x14ac:dyDescent="0.15">
      <c r="A38" s="233" t="s">
        <v>1282</v>
      </c>
      <c r="B38" s="233"/>
      <c r="C38" s="232"/>
      <c r="D38" s="232"/>
      <c r="E38" s="232"/>
      <c r="F38" s="232"/>
      <c r="G38" s="232"/>
      <c r="H38" s="232"/>
    </row>
    <row r="39" spans="1:8" hidden="1" x14ac:dyDescent="0.15">
      <c r="A39" s="233" t="s">
        <v>1283</v>
      </c>
      <c r="B39" s="233"/>
      <c r="C39" s="232"/>
      <c r="D39" s="232"/>
      <c r="E39" s="232"/>
      <c r="F39" s="232"/>
      <c r="G39" s="232"/>
      <c r="H39" s="232"/>
    </row>
    <row r="40" spans="1:8" hidden="1" x14ac:dyDescent="0.15">
      <c r="A40" s="231" t="s">
        <v>1284</v>
      </c>
      <c r="B40" s="231"/>
      <c r="C40" s="232"/>
      <c r="D40" s="232"/>
      <c r="E40" s="232"/>
      <c r="F40" s="232"/>
      <c r="G40" s="232"/>
      <c r="H40" s="232"/>
    </row>
    <row r="41" spans="1:8" hidden="1" x14ac:dyDescent="0.15">
      <c r="A41" s="231" t="s">
        <v>1285</v>
      </c>
      <c r="B41" s="231"/>
      <c r="C41" s="232"/>
      <c r="D41" s="232"/>
      <c r="E41" s="232"/>
      <c r="F41" s="232"/>
      <c r="G41" s="232"/>
      <c r="H41" s="232"/>
    </row>
    <row r="42" spans="1:8" hidden="1" x14ac:dyDescent="0.15">
      <c r="A42" s="233" t="s">
        <v>1286</v>
      </c>
      <c r="B42" s="233"/>
      <c r="C42" s="232"/>
      <c r="D42" s="232"/>
      <c r="E42" s="232"/>
      <c r="F42" s="232"/>
      <c r="G42" s="232"/>
      <c r="H42" s="232"/>
    </row>
    <row r="43" spans="1:8" hidden="1" x14ac:dyDescent="0.15">
      <c r="A43" s="233" t="s">
        <v>1287</v>
      </c>
      <c r="B43" s="233"/>
      <c r="C43" s="232"/>
      <c r="D43" s="232"/>
      <c r="E43" s="232"/>
      <c r="F43" s="232"/>
      <c r="G43" s="232"/>
      <c r="H43" s="232"/>
    </row>
    <row r="44" spans="1:8" hidden="1" x14ac:dyDescent="0.15">
      <c r="A44" s="233" t="s">
        <v>1288</v>
      </c>
      <c r="B44" s="233"/>
      <c r="C44" s="232"/>
      <c r="D44" s="232"/>
      <c r="E44" s="232"/>
      <c r="F44" s="232"/>
      <c r="G44" s="232"/>
      <c r="H44" s="232"/>
    </row>
    <row r="45" spans="1:8" hidden="1" x14ac:dyDescent="0.15">
      <c r="A45" s="231" t="s">
        <v>1289</v>
      </c>
      <c r="B45" s="231"/>
      <c r="C45" s="232"/>
      <c r="D45" s="232"/>
      <c r="E45" s="232"/>
      <c r="F45" s="232"/>
      <c r="G45" s="232"/>
      <c r="H45" s="232"/>
    </row>
    <row r="46" spans="1:8" hidden="1" x14ac:dyDescent="0.15">
      <c r="A46" s="233" t="s">
        <v>1290</v>
      </c>
      <c r="B46" s="233"/>
      <c r="C46" s="232"/>
      <c r="D46" s="232"/>
      <c r="E46" s="232"/>
      <c r="F46" s="232"/>
      <c r="G46" s="232"/>
      <c r="H46" s="232"/>
    </row>
    <row r="47" spans="1:8" hidden="1" x14ac:dyDescent="0.15">
      <c r="A47" s="233" t="s">
        <v>1291</v>
      </c>
      <c r="B47" s="233"/>
      <c r="C47" s="232"/>
      <c r="D47" s="232"/>
      <c r="E47" s="232"/>
      <c r="F47" s="232"/>
      <c r="G47" s="232"/>
      <c r="H47" s="232"/>
    </row>
    <row r="48" spans="1:8" hidden="1" x14ac:dyDescent="0.15">
      <c r="A48" s="233" t="s">
        <v>1292</v>
      </c>
      <c r="B48" s="233"/>
      <c r="C48" s="232"/>
      <c r="D48" s="232"/>
      <c r="E48" s="232"/>
      <c r="F48" s="232"/>
      <c r="G48" s="232"/>
      <c r="H48" s="232"/>
    </row>
    <row r="49" spans="1:8" hidden="1" x14ac:dyDescent="0.15">
      <c r="A49" s="233" t="s">
        <v>1293</v>
      </c>
      <c r="B49" s="233"/>
      <c r="C49" s="232"/>
      <c r="D49" s="232"/>
      <c r="E49" s="232"/>
      <c r="F49" s="232"/>
      <c r="G49" s="232"/>
      <c r="H49" s="232"/>
    </row>
    <row r="50" spans="1:8" hidden="1" x14ac:dyDescent="0.15">
      <c r="A50" s="233" t="s">
        <v>1294</v>
      </c>
      <c r="B50" s="233"/>
      <c r="C50" s="232"/>
      <c r="D50" s="232"/>
      <c r="E50" s="232"/>
      <c r="F50" s="232"/>
      <c r="G50" s="232"/>
      <c r="H50" s="232"/>
    </row>
    <row r="51" spans="1:8" hidden="1" x14ac:dyDescent="0.15">
      <c r="A51" s="233" t="s">
        <v>1295</v>
      </c>
      <c r="B51" s="233"/>
      <c r="C51" s="232"/>
      <c r="D51" s="232"/>
      <c r="E51" s="232"/>
      <c r="F51" s="232"/>
      <c r="G51" s="232"/>
      <c r="H51" s="232"/>
    </row>
    <row r="52" spans="1:8" hidden="1" x14ac:dyDescent="0.15">
      <c r="A52" s="231" t="s">
        <v>1296</v>
      </c>
      <c r="B52" s="231"/>
      <c r="C52" s="232"/>
      <c r="D52" s="232"/>
      <c r="E52" s="232"/>
      <c r="F52" s="232"/>
      <c r="G52" s="232"/>
      <c r="H52" s="232"/>
    </row>
    <row r="53" spans="1:8" hidden="1" x14ac:dyDescent="0.15">
      <c r="A53" s="233" t="s">
        <v>1297</v>
      </c>
      <c r="B53" s="233"/>
      <c r="C53" s="232"/>
      <c r="D53" s="232"/>
      <c r="E53" s="232"/>
      <c r="F53" s="232"/>
      <c r="G53" s="232"/>
      <c r="H53" s="232"/>
    </row>
    <row r="54" spans="1:8" hidden="1" x14ac:dyDescent="0.15">
      <c r="A54" s="233" t="s">
        <v>1298</v>
      </c>
      <c r="B54" s="233"/>
      <c r="C54" s="232"/>
      <c r="D54" s="232"/>
      <c r="E54" s="232"/>
      <c r="F54" s="232"/>
      <c r="G54" s="232"/>
      <c r="H54" s="232"/>
    </row>
    <row r="55" spans="1:8" hidden="1" x14ac:dyDescent="0.15">
      <c r="A55" s="233" t="s">
        <v>1299</v>
      </c>
      <c r="B55" s="233"/>
      <c r="C55" s="232"/>
      <c r="D55" s="232"/>
      <c r="E55" s="232"/>
      <c r="F55" s="232"/>
      <c r="G55" s="232"/>
      <c r="H55" s="232"/>
    </row>
    <row r="56" spans="1:8" hidden="1" x14ac:dyDescent="0.15">
      <c r="A56" s="231" t="s">
        <v>1300</v>
      </c>
      <c r="B56" s="231"/>
      <c r="C56" s="232"/>
      <c r="D56" s="232"/>
      <c r="E56" s="232"/>
      <c r="F56" s="232"/>
      <c r="G56" s="232"/>
      <c r="H56" s="232"/>
    </row>
    <row r="57" spans="1:8" hidden="1" x14ac:dyDescent="0.15">
      <c r="A57" s="233" t="s">
        <v>1301</v>
      </c>
      <c r="B57" s="233"/>
      <c r="C57" s="232"/>
      <c r="D57" s="232"/>
      <c r="E57" s="232"/>
      <c r="F57" s="232"/>
      <c r="G57" s="232"/>
      <c r="H57" s="232"/>
    </row>
    <row r="58" spans="1:8" hidden="1" x14ac:dyDescent="0.15">
      <c r="A58" s="233" t="s">
        <v>1302</v>
      </c>
      <c r="B58" s="233"/>
      <c r="C58" s="232"/>
      <c r="D58" s="232"/>
      <c r="E58" s="232"/>
      <c r="F58" s="232"/>
      <c r="G58" s="232"/>
      <c r="H58" s="232"/>
    </row>
    <row r="59" spans="1:8" hidden="1" x14ac:dyDescent="0.15">
      <c r="A59" s="233" t="s">
        <v>1303</v>
      </c>
      <c r="B59" s="233"/>
      <c r="C59" s="232"/>
      <c r="D59" s="232"/>
      <c r="E59" s="232"/>
      <c r="F59" s="232"/>
      <c r="G59" s="232"/>
      <c r="H59" s="232"/>
    </row>
    <row r="60" spans="1:8" hidden="1" x14ac:dyDescent="0.15">
      <c r="A60" s="231" t="s">
        <v>1304</v>
      </c>
      <c r="B60" s="231"/>
      <c r="C60" s="232"/>
      <c r="D60" s="232"/>
      <c r="E60" s="232"/>
      <c r="F60" s="232"/>
      <c r="G60" s="232"/>
      <c r="H60" s="232"/>
    </row>
    <row r="61" spans="1:8" hidden="1" x14ac:dyDescent="0.15">
      <c r="A61" s="231" t="s">
        <v>1305</v>
      </c>
      <c r="B61" s="231"/>
      <c r="C61" s="232"/>
      <c r="D61" s="232"/>
      <c r="E61" s="232"/>
      <c r="F61" s="232"/>
      <c r="G61" s="232"/>
      <c r="H61" s="232"/>
    </row>
    <row r="62" spans="1:8" hidden="1" x14ac:dyDescent="0.15">
      <c r="A62" s="231" t="s">
        <v>1306</v>
      </c>
      <c r="B62" s="231"/>
      <c r="C62" s="232"/>
      <c r="D62" s="232"/>
      <c r="E62" s="232"/>
      <c r="F62" s="232"/>
      <c r="G62" s="232"/>
      <c r="H62" s="232"/>
    </row>
    <row r="63" spans="1:8" hidden="1" x14ac:dyDescent="0.15">
      <c r="A63" s="233" t="s">
        <v>1307</v>
      </c>
      <c r="B63" s="233"/>
      <c r="C63" s="232"/>
      <c r="D63" s="232"/>
      <c r="E63" s="232"/>
      <c r="F63" s="232"/>
      <c r="G63" s="232"/>
      <c r="H63" s="232"/>
    </row>
    <row r="64" spans="1:8" hidden="1" x14ac:dyDescent="0.15">
      <c r="A64" s="233" t="s">
        <v>1308</v>
      </c>
      <c r="B64" s="233"/>
      <c r="C64" s="232"/>
      <c r="D64" s="232"/>
      <c r="E64" s="232"/>
      <c r="F64" s="232"/>
      <c r="G64" s="232"/>
      <c r="H64" s="232"/>
    </row>
    <row r="65" spans="1:8" hidden="1" x14ac:dyDescent="0.15">
      <c r="A65" s="233" t="s">
        <v>1309</v>
      </c>
      <c r="B65" s="233"/>
      <c r="C65" s="232"/>
      <c r="D65" s="232"/>
      <c r="E65" s="232"/>
      <c r="F65" s="232"/>
      <c r="G65" s="232"/>
      <c r="H65" s="232"/>
    </row>
    <row r="66" spans="1:8" hidden="1" x14ac:dyDescent="0.15">
      <c r="A66" s="233" t="s">
        <v>1310</v>
      </c>
      <c r="B66" s="233"/>
      <c r="C66" s="232"/>
      <c r="D66" s="232"/>
      <c r="E66" s="232"/>
      <c r="F66" s="232"/>
      <c r="G66" s="232"/>
      <c r="H66" s="232"/>
    </row>
    <row r="67" spans="1:8" hidden="1" x14ac:dyDescent="0.15">
      <c r="A67" s="233" t="s">
        <v>1311</v>
      </c>
      <c r="B67" s="233"/>
      <c r="C67" s="232"/>
      <c r="D67" s="232"/>
      <c r="E67" s="232"/>
      <c r="F67" s="232"/>
      <c r="G67" s="232"/>
      <c r="H67" s="232"/>
    </row>
    <row r="68" spans="1:8" hidden="1" x14ac:dyDescent="0.15">
      <c r="A68" s="231" t="s">
        <v>1312</v>
      </c>
      <c r="B68" s="231"/>
      <c r="C68" s="232"/>
      <c r="D68" s="232"/>
      <c r="E68" s="232"/>
      <c r="F68" s="232"/>
      <c r="G68" s="232"/>
      <c r="H68" s="232"/>
    </row>
    <row r="69" spans="1:8" hidden="1" x14ac:dyDescent="0.15">
      <c r="A69" s="233" t="s">
        <v>1313</v>
      </c>
      <c r="B69" s="233"/>
      <c r="C69" s="232"/>
      <c r="D69" s="232"/>
      <c r="E69" s="232"/>
      <c r="F69" s="232"/>
      <c r="G69" s="232"/>
      <c r="H69" s="232"/>
    </row>
    <row r="70" spans="1:8" hidden="1" x14ac:dyDescent="0.15">
      <c r="A70" s="233" t="s">
        <v>1314</v>
      </c>
      <c r="B70" s="233"/>
      <c r="C70" s="232"/>
      <c r="D70" s="232"/>
      <c r="E70" s="232"/>
      <c r="F70" s="232"/>
      <c r="G70" s="232"/>
      <c r="H70" s="232"/>
    </row>
    <row r="71" spans="1:8" hidden="1" x14ac:dyDescent="0.15">
      <c r="A71" s="231" t="s">
        <v>1315</v>
      </c>
      <c r="B71" s="231"/>
      <c r="C71" s="232"/>
      <c r="D71" s="232"/>
      <c r="E71" s="232"/>
      <c r="F71" s="232"/>
      <c r="G71" s="232"/>
      <c r="H71" s="232"/>
    </row>
    <row r="72" spans="1:8" hidden="1" x14ac:dyDescent="0.15">
      <c r="A72" s="231" t="s">
        <v>1316</v>
      </c>
      <c r="B72" s="231"/>
      <c r="C72" s="232"/>
      <c r="D72" s="232"/>
      <c r="E72" s="232"/>
      <c r="F72" s="232"/>
      <c r="G72" s="232"/>
      <c r="H72" s="232"/>
    </row>
    <row r="73" spans="1:8" hidden="1" x14ac:dyDescent="0.15">
      <c r="A73" s="231" t="s">
        <v>1317</v>
      </c>
      <c r="B73" s="231"/>
      <c r="C73" s="232"/>
      <c r="D73" s="232"/>
      <c r="E73" s="232"/>
      <c r="F73" s="232"/>
      <c r="G73" s="232"/>
      <c r="H73" s="232"/>
    </row>
    <row r="74" spans="1:8" hidden="1" x14ac:dyDescent="0.15">
      <c r="A74" s="231" t="s">
        <v>1318</v>
      </c>
      <c r="B74" s="231"/>
      <c r="C74" s="232"/>
      <c r="D74" s="232"/>
      <c r="E74" s="232"/>
      <c r="F74" s="232"/>
      <c r="G74" s="232"/>
      <c r="H74" s="232"/>
    </row>
    <row r="75" spans="1:8" hidden="1" x14ac:dyDescent="0.15">
      <c r="A75" s="233" t="s">
        <v>1319</v>
      </c>
      <c r="B75" s="233"/>
      <c r="C75" s="232"/>
      <c r="D75" s="232"/>
      <c r="E75" s="232"/>
      <c r="F75" s="232"/>
      <c r="G75" s="232"/>
      <c r="H75" s="232"/>
    </row>
    <row r="76" spans="1:8" hidden="1" x14ac:dyDescent="0.15">
      <c r="A76" s="233" t="s">
        <v>1320</v>
      </c>
      <c r="B76" s="233"/>
      <c r="C76" s="232"/>
      <c r="D76" s="232"/>
      <c r="E76" s="232"/>
      <c r="F76" s="232"/>
      <c r="G76" s="232"/>
      <c r="H76" s="232"/>
    </row>
    <row r="77" spans="1:8" hidden="1" x14ac:dyDescent="0.15">
      <c r="A77" s="231" t="s">
        <v>1321</v>
      </c>
      <c r="B77" s="231"/>
      <c r="C77" s="232"/>
      <c r="D77" s="232"/>
      <c r="E77" s="232"/>
      <c r="F77" s="232"/>
      <c r="G77" s="232"/>
      <c r="H77" s="232"/>
    </row>
    <row r="78" spans="1:8" hidden="1" x14ac:dyDescent="0.15">
      <c r="A78" s="231" t="s">
        <v>1322</v>
      </c>
      <c r="B78" s="231"/>
      <c r="C78" s="232"/>
      <c r="D78" s="232"/>
      <c r="E78" s="232"/>
      <c r="F78" s="232"/>
      <c r="G78" s="232"/>
      <c r="H78" s="232"/>
    </row>
    <row r="79" spans="1:8" hidden="1" x14ac:dyDescent="0.15">
      <c r="A79" s="231" t="s">
        <v>1323</v>
      </c>
      <c r="B79" s="231"/>
      <c r="C79" s="232"/>
      <c r="D79" s="232"/>
      <c r="E79" s="232"/>
      <c r="F79" s="232"/>
      <c r="G79" s="232"/>
      <c r="H79" s="232"/>
    </row>
    <row r="80" spans="1:8" hidden="1" x14ac:dyDescent="0.15">
      <c r="A80" s="231" t="s">
        <v>1324</v>
      </c>
      <c r="B80" s="231"/>
      <c r="C80" s="232"/>
      <c r="D80" s="232"/>
      <c r="E80" s="232"/>
      <c r="F80" s="232"/>
      <c r="G80" s="232"/>
      <c r="H80" s="232"/>
    </row>
    <row r="81" spans="1:8" hidden="1" x14ac:dyDescent="0.15">
      <c r="A81" s="234"/>
      <c r="B81" s="234"/>
      <c r="C81" s="211"/>
      <c r="D81" s="211"/>
      <c r="E81" s="211"/>
      <c r="F81" s="211"/>
      <c r="G81" s="211"/>
      <c r="H81" s="211"/>
    </row>
    <row r="82" spans="1:8" x14ac:dyDescent="0.15">
      <c r="B82" s="211"/>
      <c r="C82" s="211"/>
      <c r="D82" s="211"/>
      <c r="E82" s="211"/>
      <c r="F82" s="211"/>
      <c r="G82" s="211"/>
      <c r="H82" s="211"/>
    </row>
    <row r="83" spans="1:8" x14ac:dyDescent="0.15">
      <c r="A83" s="235"/>
      <c r="B83" s="235"/>
      <c r="C83" s="235"/>
      <c r="D83" s="235"/>
      <c r="E83" s="235"/>
      <c r="F83" s="235"/>
      <c r="G83" s="235"/>
      <c r="H83" s="235"/>
    </row>
  </sheetData>
  <sheetProtection algorithmName="SHA-512" hashValue="cC/G+AhKx+1zZkLGos63HsyhIyjjxq+nr6D54mL4F7kucxnvWcqnrUIDkZkWzCZ221cQaUt/NH3TF4hjlZnI4Q==" saltValue="ede0Kboi3PlmRk6HZ0A1Hw==" spinCount="100000" sheet="1" objects="1" scenarios="1" selectLockedCells="1"/>
  <mergeCells count="52">
    <mergeCell ref="A1:S1"/>
    <mergeCell ref="A3:L3"/>
    <mergeCell ref="N3:S3"/>
    <mergeCell ref="A4:B4"/>
    <mergeCell ref="C4:L4"/>
    <mergeCell ref="O4:S4"/>
    <mergeCell ref="O12:S12"/>
    <mergeCell ref="A5:B6"/>
    <mergeCell ref="C5:L5"/>
    <mergeCell ref="O5:S5"/>
    <mergeCell ref="C6:L6"/>
    <mergeCell ref="O6:S6"/>
    <mergeCell ref="A7:B8"/>
    <mergeCell ref="C7:L7"/>
    <mergeCell ref="O7:S7"/>
    <mergeCell ref="C8:L8"/>
    <mergeCell ref="N8:N10"/>
    <mergeCell ref="P8:S8"/>
    <mergeCell ref="O9:S10"/>
    <mergeCell ref="O11:S11"/>
    <mergeCell ref="K13:L13"/>
    <mergeCell ref="A9:B10"/>
    <mergeCell ref="C9:L9"/>
    <mergeCell ref="C10:L10"/>
    <mergeCell ref="A11:F11"/>
    <mergeCell ref="G11:L11"/>
    <mergeCell ref="A13:B13"/>
    <mergeCell ref="C13:D13"/>
    <mergeCell ref="E13:F13"/>
    <mergeCell ref="G13:H13"/>
    <mergeCell ref="I13:J13"/>
    <mergeCell ref="E19:S19"/>
    <mergeCell ref="A14:B14"/>
    <mergeCell ref="C14:D14"/>
    <mergeCell ref="E14:F14"/>
    <mergeCell ref="G14:H14"/>
    <mergeCell ref="I14:J14"/>
    <mergeCell ref="K14:L14"/>
    <mergeCell ref="O14:S14"/>
    <mergeCell ref="A15:L15"/>
    <mergeCell ref="N15:S16"/>
    <mergeCell ref="A16:L16"/>
    <mergeCell ref="E18:S18"/>
    <mergeCell ref="E20:S20"/>
    <mergeCell ref="A23:B24"/>
    <mergeCell ref="C23:F23"/>
    <mergeCell ref="G23:H23"/>
    <mergeCell ref="I23:I24"/>
    <mergeCell ref="J23:S24"/>
    <mergeCell ref="C24:F24"/>
    <mergeCell ref="G24:H24"/>
    <mergeCell ref="A21:B21"/>
  </mergeCells>
  <phoneticPr fontId="3"/>
  <dataValidations count="2">
    <dataValidation type="list" allowBlank="1" showInputMessage="1" showErrorMessage="1" sqref="K13 I13 G13 C13 E13" xr:uid="{00000000-0002-0000-0A00-000000000000}">
      <formula1>"新潟市,下越,中越,上越,佐渡"</formula1>
    </dataValidation>
    <dataValidation type="list" allowBlank="1" showInputMessage="1" showErrorMessage="1" sqref="K14 I14 G14 C14 E14" xr:uid="{00000000-0002-0000-0A00-000001000000}">
      <formula1>カテゴリ_チラシ情報</formula1>
    </dataValidation>
  </dataValidations>
  <hyperlinks>
    <hyperlink ref="O14" r:id="rId1" xr:uid="{00000000-0004-0000-0A00-000000000000}"/>
  </hyperlinks>
  <pageMargins left="0.70866141732283472" right="0.70866141732283472" top="0.55118110236220474" bottom="0.55118110236220474" header="0" footer="0"/>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B66E9-8C5F-4952-915D-C9432C4A3187}">
  <sheetPr codeName="Sheet6">
    <tabColor rgb="FFFFFF00"/>
  </sheetPr>
  <dimension ref="A1:D20"/>
  <sheetViews>
    <sheetView workbookViewId="0">
      <selection activeCell="C5" sqref="C5:L5"/>
    </sheetView>
  </sheetViews>
  <sheetFormatPr defaultRowHeight="13.5" x14ac:dyDescent="0.15"/>
  <cols>
    <col min="1" max="1" width="11.625" bestFit="1" customWidth="1"/>
    <col min="2" max="2" width="10.375" customWidth="1"/>
    <col min="3" max="3" width="42.5" customWidth="1"/>
  </cols>
  <sheetData>
    <row r="1" spans="1:4" x14ac:dyDescent="0.15">
      <c r="A1" t="s">
        <v>1375</v>
      </c>
      <c r="B1" t="s">
        <v>1377</v>
      </c>
      <c r="C1" t="s">
        <v>1376</v>
      </c>
      <c r="D1" t="s">
        <v>1378</v>
      </c>
    </row>
    <row r="2" spans="1:4" hidden="1" x14ac:dyDescent="0.15">
      <c r="A2" s="41">
        <v>44869</v>
      </c>
      <c r="B2" t="s">
        <v>1380</v>
      </c>
      <c r="C2" t="s">
        <v>1379</v>
      </c>
      <c r="D2" t="s">
        <v>1384</v>
      </c>
    </row>
    <row r="3" spans="1:4" hidden="1" x14ac:dyDescent="0.15">
      <c r="A3" s="41">
        <v>44869</v>
      </c>
      <c r="B3" t="s">
        <v>1381</v>
      </c>
      <c r="C3" t="s">
        <v>1382</v>
      </c>
      <c r="D3" t="s">
        <v>1384</v>
      </c>
    </row>
    <row r="4" spans="1:4" hidden="1" x14ac:dyDescent="0.15">
      <c r="A4" s="41">
        <v>44869</v>
      </c>
      <c r="B4" t="s">
        <v>1381</v>
      </c>
      <c r="C4" t="s">
        <v>1383</v>
      </c>
      <c r="D4" t="s">
        <v>1384</v>
      </c>
    </row>
    <row r="5" spans="1:4" hidden="1" x14ac:dyDescent="0.15">
      <c r="A5" s="41">
        <v>44870</v>
      </c>
      <c r="B5" t="s">
        <v>1385</v>
      </c>
      <c r="C5" t="s">
        <v>1388</v>
      </c>
      <c r="D5" t="s">
        <v>1386</v>
      </c>
    </row>
    <row r="6" spans="1:4" hidden="1" x14ac:dyDescent="0.15">
      <c r="A6" s="41">
        <v>44870</v>
      </c>
      <c r="B6" t="s">
        <v>1387</v>
      </c>
      <c r="C6" t="s">
        <v>1389</v>
      </c>
      <c r="D6" t="s">
        <v>1386</v>
      </c>
    </row>
    <row r="7" spans="1:4" hidden="1" x14ac:dyDescent="0.15">
      <c r="A7" s="41">
        <v>44870</v>
      </c>
      <c r="B7" t="s">
        <v>1380</v>
      </c>
      <c r="C7" t="s">
        <v>1390</v>
      </c>
      <c r="D7" t="s">
        <v>1384</v>
      </c>
    </row>
    <row r="8" spans="1:4" hidden="1" x14ac:dyDescent="0.15">
      <c r="A8" s="41">
        <v>44870</v>
      </c>
      <c r="B8" t="s">
        <v>1380</v>
      </c>
      <c r="C8" t="s">
        <v>1391</v>
      </c>
      <c r="D8" t="s">
        <v>1384</v>
      </c>
    </row>
    <row r="9" spans="1:4" hidden="1" x14ac:dyDescent="0.15">
      <c r="A9" s="41">
        <v>44879</v>
      </c>
      <c r="B9" t="s">
        <v>1392</v>
      </c>
      <c r="C9" t="s">
        <v>1393</v>
      </c>
      <c r="D9" t="s">
        <v>1384</v>
      </c>
    </row>
    <row r="10" spans="1:4" hidden="1" x14ac:dyDescent="0.15">
      <c r="A10" s="41">
        <v>44879</v>
      </c>
      <c r="B10" t="s">
        <v>1387</v>
      </c>
      <c r="C10" t="s">
        <v>1394</v>
      </c>
      <c r="D10" t="s">
        <v>1384</v>
      </c>
    </row>
    <row r="11" spans="1:4" hidden="1" x14ac:dyDescent="0.15">
      <c r="A11" s="41">
        <v>44879</v>
      </c>
      <c r="B11" t="s">
        <v>1395</v>
      </c>
      <c r="C11" t="s">
        <v>1396</v>
      </c>
      <c r="D11" t="s">
        <v>1384</v>
      </c>
    </row>
    <row r="12" spans="1:4" hidden="1" x14ac:dyDescent="0.15">
      <c r="A12" s="41">
        <v>44883</v>
      </c>
      <c r="B12" t="s">
        <v>1385</v>
      </c>
      <c r="C12" t="s">
        <v>1397</v>
      </c>
      <c r="D12" t="s">
        <v>1384</v>
      </c>
    </row>
    <row r="13" spans="1:4" hidden="1" x14ac:dyDescent="0.15">
      <c r="A13" s="41">
        <v>44952</v>
      </c>
      <c r="B13" t="s">
        <v>1410</v>
      </c>
      <c r="C13" t="s">
        <v>1411</v>
      </c>
      <c r="D13" t="s">
        <v>1412</v>
      </c>
    </row>
    <row r="14" spans="1:4" hidden="1" x14ac:dyDescent="0.15">
      <c r="A14" s="41">
        <v>44953</v>
      </c>
      <c r="B14" t="s">
        <v>1413</v>
      </c>
      <c r="C14" t="s">
        <v>1414</v>
      </c>
      <c r="D14" t="s">
        <v>1384</v>
      </c>
    </row>
    <row r="15" spans="1:4" x14ac:dyDescent="0.15">
      <c r="A15" s="41">
        <v>45211</v>
      </c>
      <c r="B15" t="s">
        <v>1410</v>
      </c>
      <c r="C15" t="s">
        <v>1428</v>
      </c>
      <c r="D15" t="s">
        <v>1384</v>
      </c>
    </row>
    <row r="16" spans="1:4" x14ac:dyDescent="0.15">
      <c r="A16" s="41">
        <v>45211</v>
      </c>
      <c r="B16" t="s">
        <v>1410</v>
      </c>
      <c r="C16" t="s">
        <v>1429</v>
      </c>
      <c r="D16" t="s">
        <v>1384</v>
      </c>
    </row>
    <row r="17" spans="1:4" x14ac:dyDescent="0.15">
      <c r="A17" s="41">
        <v>45211</v>
      </c>
      <c r="B17" t="s">
        <v>1410</v>
      </c>
      <c r="C17" t="s">
        <v>1434</v>
      </c>
      <c r="D17" t="s">
        <v>1384</v>
      </c>
    </row>
    <row r="18" spans="1:4" x14ac:dyDescent="0.15">
      <c r="A18" s="41">
        <v>45211</v>
      </c>
      <c r="B18" t="s">
        <v>1392</v>
      </c>
      <c r="C18" t="s">
        <v>1431</v>
      </c>
      <c r="D18" t="s">
        <v>1384</v>
      </c>
    </row>
    <row r="19" spans="1:4" x14ac:dyDescent="0.15">
      <c r="A19" s="41">
        <v>45211</v>
      </c>
      <c r="B19" t="s">
        <v>1432</v>
      </c>
      <c r="C19" t="s">
        <v>1433</v>
      </c>
      <c r="D19" t="s">
        <v>1384</v>
      </c>
    </row>
    <row r="20" spans="1:4" x14ac:dyDescent="0.15">
      <c r="A20" s="41">
        <v>45211</v>
      </c>
      <c r="B20" t="s">
        <v>1435</v>
      </c>
      <c r="C20" t="s">
        <v>1436</v>
      </c>
      <c r="D20" t="s">
        <v>1384</v>
      </c>
    </row>
  </sheetData>
  <phoneticPr fontId="3"/>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FFCC"/>
  </sheetPr>
  <dimension ref="B2:M25"/>
  <sheetViews>
    <sheetView workbookViewId="0">
      <selection activeCell="B5" sqref="B5"/>
    </sheetView>
  </sheetViews>
  <sheetFormatPr defaultRowHeight="13.5" x14ac:dyDescent="0.15"/>
  <cols>
    <col min="2" max="2" width="20.5" bestFit="1" customWidth="1"/>
    <col min="7" max="7" width="13.375" customWidth="1"/>
    <col min="11" max="11" width="30.5" bestFit="1" customWidth="1"/>
    <col min="12" max="12" width="6.5" customWidth="1"/>
  </cols>
  <sheetData>
    <row r="2" spans="2:13" x14ac:dyDescent="0.15">
      <c r="B2" t="s">
        <v>296</v>
      </c>
      <c r="D2" t="s">
        <v>343</v>
      </c>
      <c r="E2" t="s">
        <v>1210</v>
      </c>
      <c r="G2" t="s">
        <v>362</v>
      </c>
      <c r="I2" t="s">
        <v>366</v>
      </c>
      <c r="K2" t="s">
        <v>365</v>
      </c>
      <c r="M2" t="s">
        <v>374</v>
      </c>
    </row>
    <row r="3" spans="2:13" x14ac:dyDescent="0.15">
      <c r="B3" t="s">
        <v>1586</v>
      </c>
      <c r="D3" t="s">
        <v>344</v>
      </c>
      <c r="E3" t="s">
        <v>1211</v>
      </c>
      <c r="G3" t="s">
        <v>363</v>
      </c>
      <c r="I3" t="s">
        <v>367</v>
      </c>
      <c r="K3" s="14" t="s">
        <v>377</v>
      </c>
      <c r="L3" s="12"/>
      <c r="M3" s="11" t="s">
        <v>375</v>
      </c>
    </row>
    <row r="4" spans="2:13" x14ac:dyDescent="0.15">
      <c r="B4" t="s">
        <v>1591</v>
      </c>
      <c r="D4" t="s">
        <v>345</v>
      </c>
      <c r="E4" t="s">
        <v>1212</v>
      </c>
      <c r="G4" t="s">
        <v>364</v>
      </c>
      <c r="I4" t="s">
        <v>368</v>
      </c>
      <c r="K4" s="13">
        <v>202103112</v>
      </c>
      <c r="L4" s="12"/>
      <c r="M4" s="11" t="s">
        <v>376</v>
      </c>
    </row>
    <row r="5" spans="2:13" x14ac:dyDescent="0.15">
      <c r="B5" t="s">
        <v>1590</v>
      </c>
      <c r="D5" t="s">
        <v>346</v>
      </c>
      <c r="E5" t="s">
        <v>1213</v>
      </c>
      <c r="I5" t="s">
        <v>369</v>
      </c>
      <c r="K5" s="13">
        <v>202103254</v>
      </c>
      <c r="L5" s="12"/>
      <c r="M5" s="11"/>
    </row>
    <row r="6" spans="2:13" x14ac:dyDescent="0.15">
      <c r="B6" t="s">
        <v>1587</v>
      </c>
      <c r="D6" t="s">
        <v>347</v>
      </c>
      <c r="E6" t="s">
        <v>1214</v>
      </c>
      <c r="I6" t="s">
        <v>370</v>
      </c>
      <c r="K6" s="13">
        <v>202104082</v>
      </c>
      <c r="L6" s="12"/>
      <c r="M6" s="11"/>
    </row>
    <row r="7" spans="2:13" x14ac:dyDescent="0.15">
      <c r="B7" t="s">
        <v>1588</v>
      </c>
      <c r="D7" t="s">
        <v>348</v>
      </c>
      <c r="E7" s="35" t="s">
        <v>1215</v>
      </c>
      <c r="I7" t="s">
        <v>371</v>
      </c>
      <c r="K7" s="13">
        <v>202104224</v>
      </c>
      <c r="L7" s="12"/>
      <c r="M7" s="11"/>
    </row>
    <row r="8" spans="2:13" x14ac:dyDescent="0.15">
      <c r="B8" t="s">
        <v>1589</v>
      </c>
      <c r="D8" t="s">
        <v>349</v>
      </c>
      <c r="E8" s="35">
        <v>13</v>
      </c>
      <c r="I8" t="s">
        <v>372</v>
      </c>
      <c r="K8" s="13">
        <v>202105132</v>
      </c>
      <c r="L8" s="12"/>
      <c r="M8" s="11"/>
    </row>
    <row r="9" spans="2:13" x14ac:dyDescent="0.15">
      <c r="D9" t="s">
        <v>350</v>
      </c>
      <c r="E9" s="35">
        <v>14</v>
      </c>
      <c r="I9" t="s">
        <v>373</v>
      </c>
      <c r="K9" s="13">
        <v>202105274</v>
      </c>
      <c r="L9" s="12"/>
      <c r="M9" s="11"/>
    </row>
    <row r="10" spans="2:13" x14ac:dyDescent="0.15">
      <c r="D10" t="s">
        <v>351</v>
      </c>
      <c r="E10" s="35">
        <v>15</v>
      </c>
      <c r="K10" s="13">
        <v>202106102</v>
      </c>
      <c r="L10" s="12"/>
      <c r="M10" s="11"/>
    </row>
    <row r="11" spans="2:13" x14ac:dyDescent="0.15">
      <c r="D11" t="s">
        <v>352</v>
      </c>
      <c r="E11" s="35" t="s">
        <v>1216</v>
      </c>
      <c r="K11" s="13">
        <v>202106244</v>
      </c>
      <c r="L11" s="12"/>
      <c r="M11" s="11"/>
    </row>
    <row r="12" spans="2:13" x14ac:dyDescent="0.15">
      <c r="D12" t="s">
        <v>353</v>
      </c>
      <c r="E12" s="35" t="s">
        <v>1217</v>
      </c>
      <c r="K12" s="13"/>
      <c r="L12" s="12"/>
      <c r="M12" s="11"/>
    </row>
    <row r="13" spans="2:13" x14ac:dyDescent="0.15">
      <c r="D13" t="s">
        <v>354</v>
      </c>
      <c r="E13" s="35" t="s">
        <v>1218</v>
      </c>
      <c r="K13" s="13"/>
      <c r="L13" s="12"/>
      <c r="M13" s="11"/>
    </row>
    <row r="14" spans="2:13" x14ac:dyDescent="0.15">
      <c r="D14" t="s">
        <v>355</v>
      </c>
      <c r="E14" s="35" t="s">
        <v>1219</v>
      </c>
      <c r="K14" s="13"/>
      <c r="L14" s="10"/>
    </row>
    <row r="15" spans="2:13" x14ac:dyDescent="0.15">
      <c r="D15" t="s">
        <v>356</v>
      </c>
      <c r="E15" s="35">
        <v>41</v>
      </c>
      <c r="K15" s="13"/>
      <c r="L15" s="10"/>
    </row>
    <row r="16" spans="2:13" x14ac:dyDescent="0.15">
      <c r="D16" t="s">
        <v>357</v>
      </c>
      <c r="E16" s="35">
        <v>42</v>
      </c>
      <c r="L16" s="10"/>
    </row>
    <row r="17" spans="4:12" x14ac:dyDescent="0.15">
      <c r="D17" t="s">
        <v>358</v>
      </c>
      <c r="E17" s="35">
        <v>43</v>
      </c>
      <c r="L17" s="10"/>
    </row>
    <row r="18" spans="4:12" x14ac:dyDescent="0.15">
      <c r="D18" t="s">
        <v>359</v>
      </c>
      <c r="E18" s="35">
        <v>44</v>
      </c>
      <c r="L18" s="10"/>
    </row>
    <row r="19" spans="4:12" x14ac:dyDescent="0.15">
      <c r="D19" t="s">
        <v>360</v>
      </c>
      <c r="E19" s="35">
        <v>54</v>
      </c>
      <c r="L19" s="10"/>
    </row>
    <row r="20" spans="4:12" x14ac:dyDescent="0.15">
      <c r="D20" t="s">
        <v>361</v>
      </c>
      <c r="E20" t="s">
        <v>1220</v>
      </c>
      <c r="L20" s="10"/>
    </row>
    <row r="21" spans="4:12" x14ac:dyDescent="0.15">
      <c r="D21" t="s">
        <v>1231</v>
      </c>
      <c r="L21" s="10"/>
    </row>
    <row r="22" spans="4:12" x14ac:dyDescent="0.15">
      <c r="D22" t="s">
        <v>1327</v>
      </c>
      <c r="E22" t="s">
        <v>1214</v>
      </c>
      <c r="L22" s="10"/>
    </row>
    <row r="23" spans="4:12" x14ac:dyDescent="0.15">
      <c r="D23" t="s">
        <v>1328</v>
      </c>
      <c r="E23" t="s">
        <v>1213</v>
      </c>
      <c r="L23" s="10"/>
    </row>
    <row r="24" spans="4:12" x14ac:dyDescent="0.15">
      <c r="L24" s="10"/>
    </row>
    <row r="25" spans="4:12" x14ac:dyDescent="0.15">
      <c r="L25" s="10"/>
    </row>
  </sheetData>
  <sheetProtection algorithmName="SHA-512" hashValue="txDBS6fPk34/UlfKoxcuAad4Lua9iLMHF72nKriycvloAI6J19qNK4lUR3H2uVnHRk+lwdkRPZ59IyHK9E+ryw==" saltValue="q5X0H9gXRTOmYB3jjjYu6A==" spinCount="100000" sheet="1" objects="1" scenarios="1"/>
  <phoneticPr fontId="3"/>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M285"/>
  <sheetViews>
    <sheetView workbookViewId="0">
      <selection activeCell="C5" sqref="C5:L5"/>
    </sheetView>
  </sheetViews>
  <sheetFormatPr defaultColWidth="9" defaultRowHeight="12" x14ac:dyDescent="0.15"/>
  <cols>
    <col min="1" max="1" width="6.875" style="1" bestFit="1" customWidth="1"/>
    <col min="2" max="2" width="9" style="1"/>
    <col min="3" max="3" width="17.625" style="1" bestFit="1" customWidth="1"/>
    <col min="4" max="4" width="10.375" style="1" bestFit="1" customWidth="1"/>
    <col min="5" max="12" width="9" style="1"/>
    <col min="13" max="13" width="9.75" style="1" bestFit="1" customWidth="1"/>
    <col min="14" max="16384" width="9" style="1"/>
  </cols>
  <sheetData>
    <row r="1" spans="1:13" x14ac:dyDescent="0.15">
      <c r="A1" s="15" t="s">
        <v>385</v>
      </c>
      <c r="B1" s="15" t="s">
        <v>386</v>
      </c>
      <c r="C1" s="15" t="s">
        <v>387</v>
      </c>
      <c r="D1" s="15" t="s">
        <v>388</v>
      </c>
      <c r="E1" s="15" t="s">
        <v>381</v>
      </c>
      <c r="F1" s="15" t="s">
        <v>389</v>
      </c>
      <c r="G1" s="15" t="s">
        <v>390</v>
      </c>
      <c r="H1" s="15" t="s">
        <v>391</v>
      </c>
      <c r="I1" s="15" t="s">
        <v>392</v>
      </c>
      <c r="J1" s="15" t="s">
        <v>393</v>
      </c>
      <c r="K1" s="15" t="s">
        <v>394</v>
      </c>
      <c r="L1" s="15" t="s">
        <v>395</v>
      </c>
      <c r="M1" s="15" t="s">
        <v>396</v>
      </c>
    </row>
    <row r="2" spans="1:13" ht="13.5" x14ac:dyDescent="0.15">
      <c r="B2" s="16" t="s">
        <v>397</v>
      </c>
      <c r="C2" s="17" t="s">
        <v>398</v>
      </c>
      <c r="D2" s="17" t="s">
        <v>399</v>
      </c>
      <c r="E2" s="16" t="s">
        <v>76</v>
      </c>
      <c r="F2" s="18">
        <v>4600</v>
      </c>
    </row>
    <row r="3" spans="1:13" ht="13.5" x14ac:dyDescent="0.15">
      <c r="B3" s="16" t="s">
        <v>397</v>
      </c>
      <c r="C3" s="17" t="s">
        <v>400</v>
      </c>
      <c r="D3" s="17" t="s">
        <v>401</v>
      </c>
      <c r="E3" s="16" t="s">
        <v>77</v>
      </c>
      <c r="F3" s="18">
        <v>5330</v>
      </c>
      <c r="G3" s="1" t="s">
        <v>1205</v>
      </c>
    </row>
    <row r="4" spans="1:13" ht="13.5" x14ac:dyDescent="0.15">
      <c r="B4" s="16" t="s">
        <v>397</v>
      </c>
      <c r="C4" s="17" t="s">
        <v>402</v>
      </c>
      <c r="D4" s="17" t="s">
        <v>403</v>
      </c>
      <c r="E4" s="16" t="s">
        <v>78</v>
      </c>
      <c r="F4" s="18">
        <v>5730</v>
      </c>
      <c r="G4" s="1" t="s">
        <v>1205</v>
      </c>
    </row>
    <row r="5" spans="1:13" ht="13.5" x14ac:dyDescent="0.15">
      <c r="B5" s="16" t="s">
        <v>397</v>
      </c>
      <c r="C5" s="17" t="s">
        <v>404</v>
      </c>
      <c r="D5" s="17" t="s">
        <v>405</v>
      </c>
      <c r="E5" s="16" t="s">
        <v>79</v>
      </c>
      <c r="F5" s="18">
        <v>6530</v>
      </c>
      <c r="G5" s="1" t="s">
        <v>1205</v>
      </c>
    </row>
    <row r="6" spans="1:13" ht="13.5" x14ac:dyDescent="0.15">
      <c r="B6" s="16" t="s">
        <v>397</v>
      </c>
      <c r="C6" s="17" t="s">
        <v>406</v>
      </c>
      <c r="D6" s="17" t="s">
        <v>407</v>
      </c>
      <c r="E6" s="16" t="s">
        <v>80</v>
      </c>
      <c r="F6" s="18">
        <v>4830</v>
      </c>
      <c r="G6" s="1" t="s">
        <v>1205</v>
      </c>
    </row>
    <row r="7" spans="1:13" ht="13.5" x14ac:dyDescent="0.15">
      <c r="B7" s="16" t="s">
        <v>397</v>
      </c>
      <c r="C7" s="17" t="s">
        <v>408</v>
      </c>
      <c r="D7" s="17" t="s">
        <v>409</v>
      </c>
      <c r="E7" s="16" t="s">
        <v>81</v>
      </c>
      <c r="F7" s="18">
        <v>4230</v>
      </c>
      <c r="G7" s="1" t="s">
        <v>1205</v>
      </c>
    </row>
    <row r="8" spans="1:13" ht="13.5" x14ac:dyDescent="0.15">
      <c r="B8" s="16" t="s">
        <v>397</v>
      </c>
      <c r="C8" s="17" t="s">
        <v>410</v>
      </c>
      <c r="D8" s="17" t="s">
        <v>411</v>
      </c>
      <c r="E8" s="16" t="s">
        <v>9</v>
      </c>
      <c r="F8" s="18">
        <v>3500</v>
      </c>
      <c r="G8" s="1" t="s">
        <v>1205</v>
      </c>
    </row>
    <row r="9" spans="1:13" ht="13.5" x14ac:dyDescent="0.15">
      <c r="B9" s="16" t="s">
        <v>397</v>
      </c>
      <c r="C9" s="17" t="s">
        <v>412</v>
      </c>
      <c r="D9" s="17" t="s">
        <v>413</v>
      </c>
      <c r="E9" s="16" t="s">
        <v>82</v>
      </c>
      <c r="F9" s="18">
        <v>1660</v>
      </c>
      <c r="G9" s="1" t="s">
        <v>1205</v>
      </c>
    </row>
    <row r="10" spans="1:13" ht="13.5" x14ac:dyDescent="0.15">
      <c r="B10" s="16" t="s">
        <v>397</v>
      </c>
      <c r="C10" s="17" t="s">
        <v>414</v>
      </c>
      <c r="D10" s="17" t="s">
        <v>415</v>
      </c>
      <c r="E10" s="16" t="s">
        <v>83</v>
      </c>
      <c r="F10" s="18">
        <v>3600</v>
      </c>
      <c r="G10" s="1" t="s">
        <v>1205</v>
      </c>
    </row>
    <row r="11" spans="1:13" ht="13.5" x14ac:dyDescent="0.15">
      <c r="B11" s="16" t="s">
        <v>397</v>
      </c>
      <c r="C11" s="17" t="s">
        <v>416</v>
      </c>
      <c r="D11" s="17" t="s">
        <v>417</v>
      </c>
      <c r="E11" s="19" t="s">
        <v>84</v>
      </c>
      <c r="F11" s="18">
        <v>2630</v>
      </c>
      <c r="G11" s="1" t="s">
        <v>1205</v>
      </c>
    </row>
    <row r="12" spans="1:13" ht="13.5" x14ac:dyDescent="0.15">
      <c r="B12" s="16" t="s">
        <v>397</v>
      </c>
      <c r="C12" s="17" t="s">
        <v>418</v>
      </c>
      <c r="D12" s="17" t="s">
        <v>419</v>
      </c>
      <c r="E12" s="19" t="s">
        <v>85</v>
      </c>
      <c r="F12" s="18">
        <v>4800</v>
      </c>
      <c r="G12" s="1" t="s">
        <v>1205</v>
      </c>
    </row>
    <row r="13" spans="1:13" ht="13.5" x14ac:dyDescent="0.15">
      <c r="B13" s="16" t="s">
        <v>397</v>
      </c>
      <c r="C13" s="17" t="s">
        <v>420</v>
      </c>
      <c r="D13" s="17" t="s">
        <v>421</v>
      </c>
      <c r="E13" s="19" t="s">
        <v>86</v>
      </c>
      <c r="F13" s="18">
        <v>5250</v>
      </c>
      <c r="G13" s="1" t="s">
        <v>1205</v>
      </c>
    </row>
    <row r="14" spans="1:13" ht="13.5" x14ac:dyDescent="0.15">
      <c r="B14" s="16" t="s">
        <v>397</v>
      </c>
      <c r="C14" s="17" t="s">
        <v>422</v>
      </c>
      <c r="D14" s="17" t="s">
        <v>423</v>
      </c>
      <c r="E14" s="19" t="s">
        <v>87</v>
      </c>
      <c r="F14" s="18">
        <v>2150</v>
      </c>
      <c r="G14" s="1" t="s">
        <v>1205</v>
      </c>
    </row>
    <row r="15" spans="1:13" ht="13.5" x14ac:dyDescent="0.15">
      <c r="B15" s="16" t="s">
        <v>397</v>
      </c>
      <c r="C15" s="17" t="s">
        <v>424</v>
      </c>
      <c r="D15" s="17" t="s">
        <v>425</v>
      </c>
      <c r="E15" s="19" t="s">
        <v>88</v>
      </c>
      <c r="F15" s="18">
        <v>4190</v>
      </c>
      <c r="G15" s="1" t="s">
        <v>1205</v>
      </c>
    </row>
    <row r="16" spans="1:13" ht="13.5" x14ac:dyDescent="0.15">
      <c r="B16" s="16" t="s">
        <v>397</v>
      </c>
      <c r="C16" s="17" t="s">
        <v>426</v>
      </c>
      <c r="D16" s="17" t="s">
        <v>427</v>
      </c>
      <c r="E16" s="19" t="s">
        <v>13</v>
      </c>
      <c r="F16" s="18">
        <v>7150</v>
      </c>
      <c r="G16" s="1" t="s">
        <v>1205</v>
      </c>
    </row>
    <row r="17" spans="2:7" ht="13.5" x14ac:dyDescent="0.15">
      <c r="B17" s="16" t="s">
        <v>397</v>
      </c>
      <c r="C17" s="17" t="s">
        <v>428</v>
      </c>
      <c r="D17" s="17" t="s">
        <v>429</v>
      </c>
      <c r="E17" s="16" t="s">
        <v>89</v>
      </c>
      <c r="F17" s="18">
        <v>3470</v>
      </c>
      <c r="G17" s="1" t="s">
        <v>1205</v>
      </c>
    </row>
    <row r="18" spans="2:7" ht="13.5" x14ac:dyDescent="0.15">
      <c r="B18" s="16" t="s">
        <v>397</v>
      </c>
      <c r="C18" s="17" t="s">
        <v>430</v>
      </c>
      <c r="D18" s="17" t="s">
        <v>431</v>
      </c>
      <c r="E18" s="16" t="s">
        <v>90</v>
      </c>
      <c r="F18" s="18">
        <v>3000</v>
      </c>
      <c r="G18" s="1" t="s">
        <v>1205</v>
      </c>
    </row>
    <row r="19" spans="2:7" ht="13.5" x14ac:dyDescent="0.15">
      <c r="B19" s="16" t="s">
        <v>397</v>
      </c>
      <c r="C19" s="17" t="s">
        <v>432</v>
      </c>
      <c r="D19" s="17" t="s">
        <v>433</v>
      </c>
      <c r="E19" s="16" t="s">
        <v>91</v>
      </c>
      <c r="F19" s="18">
        <v>3000</v>
      </c>
      <c r="G19" s="1" t="s">
        <v>1205</v>
      </c>
    </row>
    <row r="20" spans="2:7" ht="13.5" x14ac:dyDescent="0.15">
      <c r="B20" s="16" t="s">
        <v>397</v>
      </c>
      <c r="C20" s="17" t="s">
        <v>434</v>
      </c>
      <c r="D20" s="17" t="s">
        <v>435</v>
      </c>
      <c r="E20" s="16" t="s">
        <v>92</v>
      </c>
      <c r="F20" s="18">
        <v>2950</v>
      </c>
      <c r="G20" s="1" t="s">
        <v>1205</v>
      </c>
    </row>
    <row r="21" spans="2:7" ht="13.5" x14ac:dyDescent="0.15">
      <c r="B21" s="16" t="s">
        <v>397</v>
      </c>
      <c r="C21" s="17" t="s">
        <v>436</v>
      </c>
      <c r="D21" s="17" t="s">
        <v>437</v>
      </c>
      <c r="E21" s="16" t="s">
        <v>93</v>
      </c>
      <c r="F21" s="18">
        <v>4430</v>
      </c>
      <c r="G21" s="1" t="s">
        <v>1205</v>
      </c>
    </row>
    <row r="22" spans="2:7" ht="13.5" x14ac:dyDescent="0.15">
      <c r="B22" s="16" t="s">
        <v>397</v>
      </c>
      <c r="C22" s="17" t="s">
        <v>438</v>
      </c>
      <c r="D22" s="17" t="s">
        <v>439</v>
      </c>
      <c r="E22" s="16" t="s">
        <v>94</v>
      </c>
      <c r="F22" s="18">
        <v>2520</v>
      </c>
      <c r="G22" s="1" t="s">
        <v>1205</v>
      </c>
    </row>
    <row r="23" spans="2:7" x14ac:dyDescent="0.15">
      <c r="B23" s="16" t="s">
        <v>397</v>
      </c>
      <c r="C23" s="17" t="s">
        <v>440</v>
      </c>
      <c r="D23" s="17" t="s">
        <v>441</v>
      </c>
      <c r="E23" s="16" t="s">
        <v>95</v>
      </c>
      <c r="F23" s="20">
        <v>6800</v>
      </c>
      <c r="G23" s="1" t="s">
        <v>1205</v>
      </c>
    </row>
    <row r="24" spans="2:7" x14ac:dyDescent="0.15">
      <c r="B24" s="16" t="s">
        <v>397</v>
      </c>
      <c r="C24" s="17" t="s">
        <v>442</v>
      </c>
      <c r="D24" s="17" t="s">
        <v>443</v>
      </c>
      <c r="E24" s="16" t="s">
        <v>96</v>
      </c>
      <c r="F24" s="20">
        <v>7500</v>
      </c>
      <c r="G24" s="1" t="s">
        <v>1205</v>
      </c>
    </row>
    <row r="25" spans="2:7" x14ac:dyDescent="0.15">
      <c r="B25" s="16" t="s">
        <v>397</v>
      </c>
      <c r="C25" s="17" t="s">
        <v>444</v>
      </c>
      <c r="D25" s="17" t="s">
        <v>445</v>
      </c>
      <c r="E25" s="16" t="s">
        <v>97</v>
      </c>
      <c r="F25" s="20">
        <v>3300</v>
      </c>
      <c r="G25" s="1" t="s">
        <v>1205</v>
      </c>
    </row>
    <row r="26" spans="2:7" x14ac:dyDescent="0.15">
      <c r="B26" s="16" t="s">
        <v>397</v>
      </c>
      <c r="C26" s="17" t="s">
        <v>446</v>
      </c>
      <c r="D26" s="17" t="s">
        <v>447</v>
      </c>
      <c r="E26" s="16" t="s">
        <v>98</v>
      </c>
      <c r="F26" s="20">
        <v>3000</v>
      </c>
      <c r="G26" s="1" t="s">
        <v>1205</v>
      </c>
    </row>
    <row r="27" spans="2:7" x14ac:dyDescent="0.15">
      <c r="B27" s="16" t="s">
        <v>397</v>
      </c>
      <c r="C27" s="17" t="s">
        <v>448</v>
      </c>
      <c r="D27" s="17" t="s">
        <v>449</v>
      </c>
      <c r="E27" s="16" t="s">
        <v>99</v>
      </c>
      <c r="F27" s="20">
        <v>3400</v>
      </c>
      <c r="G27" s="1" t="s">
        <v>1205</v>
      </c>
    </row>
    <row r="28" spans="2:7" x14ac:dyDescent="0.15">
      <c r="B28" s="16" t="s">
        <v>397</v>
      </c>
      <c r="C28" s="17" t="s">
        <v>450</v>
      </c>
      <c r="D28" s="17" t="s">
        <v>451</v>
      </c>
      <c r="E28" s="16" t="s">
        <v>100</v>
      </c>
      <c r="F28" s="20">
        <v>2250</v>
      </c>
      <c r="G28" s="1" t="s">
        <v>1205</v>
      </c>
    </row>
    <row r="29" spans="2:7" x14ac:dyDescent="0.15">
      <c r="B29" s="16" t="s">
        <v>397</v>
      </c>
      <c r="C29" s="17" t="s">
        <v>452</v>
      </c>
      <c r="D29" s="17" t="s">
        <v>453</v>
      </c>
      <c r="E29" s="16" t="s">
        <v>101</v>
      </c>
      <c r="F29" s="20">
        <v>6450</v>
      </c>
      <c r="G29" s="1" t="s">
        <v>1205</v>
      </c>
    </row>
    <row r="30" spans="2:7" x14ac:dyDescent="0.15">
      <c r="B30" s="16" t="s">
        <v>397</v>
      </c>
      <c r="C30" s="17" t="s">
        <v>454</v>
      </c>
      <c r="D30" s="17" t="s">
        <v>455</v>
      </c>
      <c r="E30" s="16" t="s">
        <v>102</v>
      </c>
      <c r="F30" s="20">
        <v>3040</v>
      </c>
      <c r="G30" s="1" t="s">
        <v>1205</v>
      </c>
    </row>
    <row r="31" spans="2:7" x14ac:dyDescent="0.15">
      <c r="B31" s="16" t="s">
        <v>397</v>
      </c>
      <c r="C31" s="17" t="s">
        <v>456</v>
      </c>
      <c r="D31" s="17" t="s">
        <v>457</v>
      </c>
      <c r="E31" s="16" t="s">
        <v>103</v>
      </c>
      <c r="F31" s="20">
        <v>3220</v>
      </c>
      <c r="G31" s="1" t="s">
        <v>1205</v>
      </c>
    </row>
    <row r="32" spans="2:7" x14ac:dyDescent="0.15">
      <c r="B32" s="16" t="s">
        <v>397</v>
      </c>
      <c r="C32" s="17" t="s">
        <v>458</v>
      </c>
      <c r="D32" s="17" t="s">
        <v>459</v>
      </c>
      <c r="E32" s="16" t="s">
        <v>104</v>
      </c>
      <c r="F32" s="20">
        <v>2570</v>
      </c>
      <c r="G32" s="1" t="s">
        <v>1205</v>
      </c>
    </row>
    <row r="33" spans="2:7" x14ac:dyDescent="0.15">
      <c r="B33" s="16" t="s">
        <v>397</v>
      </c>
      <c r="C33" s="17" t="s">
        <v>460</v>
      </c>
      <c r="D33" s="17" t="s">
        <v>461</v>
      </c>
      <c r="E33" s="16" t="s">
        <v>105</v>
      </c>
      <c r="F33" s="20">
        <v>2620</v>
      </c>
      <c r="G33" s="1" t="s">
        <v>1205</v>
      </c>
    </row>
    <row r="34" spans="2:7" x14ac:dyDescent="0.15">
      <c r="B34" s="16" t="s">
        <v>397</v>
      </c>
      <c r="C34" s="17" t="s">
        <v>462</v>
      </c>
      <c r="D34" s="17" t="s">
        <v>463</v>
      </c>
      <c r="E34" s="16" t="s">
        <v>106</v>
      </c>
      <c r="F34" s="20">
        <v>2900</v>
      </c>
      <c r="G34" s="1" t="s">
        <v>1205</v>
      </c>
    </row>
    <row r="35" spans="2:7" x14ac:dyDescent="0.15">
      <c r="B35" s="16" t="s">
        <v>397</v>
      </c>
      <c r="C35" s="17" t="s">
        <v>464</v>
      </c>
      <c r="D35" s="17" t="s">
        <v>465</v>
      </c>
      <c r="E35" s="16" t="s">
        <v>107</v>
      </c>
      <c r="F35" s="20">
        <v>1870</v>
      </c>
      <c r="G35" s="1" t="s">
        <v>1205</v>
      </c>
    </row>
    <row r="36" spans="2:7" x14ac:dyDescent="0.15">
      <c r="B36" s="16" t="s">
        <v>397</v>
      </c>
      <c r="C36" s="17" t="s">
        <v>466</v>
      </c>
      <c r="D36" s="17" t="s">
        <v>467</v>
      </c>
      <c r="E36" s="16" t="s">
        <v>108</v>
      </c>
      <c r="F36" s="20">
        <v>3540</v>
      </c>
      <c r="G36" s="1" t="s">
        <v>1205</v>
      </c>
    </row>
    <row r="37" spans="2:7" x14ac:dyDescent="0.15">
      <c r="B37" s="16" t="s">
        <v>397</v>
      </c>
      <c r="C37" s="17" t="s">
        <v>468</v>
      </c>
      <c r="D37" s="17" t="s">
        <v>469</v>
      </c>
      <c r="E37" s="16" t="s">
        <v>109</v>
      </c>
      <c r="F37" s="20">
        <v>3550</v>
      </c>
      <c r="G37" s="1" t="s">
        <v>1205</v>
      </c>
    </row>
    <row r="38" spans="2:7" ht="13.5" x14ac:dyDescent="0.15">
      <c r="B38" s="16" t="s">
        <v>10</v>
      </c>
      <c r="C38" s="17" t="s">
        <v>470</v>
      </c>
      <c r="D38" s="17" t="s">
        <v>471</v>
      </c>
      <c r="E38" s="16" t="s">
        <v>472</v>
      </c>
      <c r="F38" s="18">
        <v>3130</v>
      </c>
      <c r="G38" s="1" t="s">
        <v>1205</v>
      </c>
    </row>
    <row r="39" spans="2:7" ht="13.5" x14ac:dyDescent="0.15">
      <c r="B39" s="16" t="s">
        <v>10</v>
      </c>
      <c r="C39" s="17" t="s">
        <v>473</v>
      </c>
      <c r="D39" s="17" t="s">
        <v>474</v>
      </c>
      <c r="E39" s="16" t="s">
        <v>103</v>
      </c>
      <c r="F39" s="18">
        <v>1240</v>
      </c>
      <c r="G39" s="1" t="s">
        <v>1205</v>
      </c>
    </row>
    <row r="40" spans="2:7" ht="13.5" x14ac:dyDescent="0.15">
      <c r="B40" s="16" t="s">
        <v>113</v>
      </c>
      <c r="C40" s="17" t="s">
        <v>475</v>
      </c>
      <c r="D40" s="17" t="s">
        <v>476</v>
      </c>
      <c r="E40" s="16" t="s">
        <v>98</v>
      </c>
      <c r="F40" s="18">
        <v>1150</v>
      </c>
      <c r="G40" s="1" t="s">
        <v>1205</v>
      </c>
    </row>
    <row r="41" spans="2:7" ht="13.5" x14ac:dyDescent="0.15">
      <c r="B41" s="16" t="s">
        <v>113</v>
      </c>
      <c r="C41" s="17" t="s">
        <v>477</v>
      </c>
      <c r="D41" s="17" t="s">
        <v>478</v>
      </c>
      <c r="E41" s="16" t="s">
        <v>99</v>
      </c>
      <c r="F41" s="18">
        <v>2400</v>
      </c>
      <c r="G41" s="1" t="s">
        <v>1205</v>
      </c>
    </row>
    <row r="42" spans="2:7" ht="13.5" x14ac:dyDescent="0.15">
      <c r="B42" s="16" t="s">
        <v>113</v>
      </c>
      <c r="C42" s="17" t="s">
        <v>479</v>
      </c>
      <c r="D42" s="17" t="s">
        <v>480</v>
      </c>
      <c r="E42" s="16" t="s">
        <v>96</v>
      </c>
      <c r="F42" s="18">
        <v>1720</v>
      </c>
      <c r="G42" s="1" t="s">
        <v>1205</v>
      </c>
    </row>
    <row r="43" spans="2:7" ht="13.5" x14ac:dyDescent="0.15">
      <c r="B43" s="16" t="s">
        <v>113</v>
      </c>
      <c r="C43" s="21" t="s">
        <v>481</v>
      </c>
      <c r="D43" s="21" t="s">
        <v>482</v>
      </c>
      <c r="E43" s="16" t="s">
        <v>101</v>
      </c>
      <c r="F43" s="18">
        <v>1450</v>
      </c>
      <c r="G43" s="1" t="s">
        <v>1205</v>
      </c>
    </row>
    <row r="44" spans="2:7" ht="13.5" x14ac:dyDescent="0.15">
      <c r="B44" s="16" t="s">
        <v>113</v>
      </c>
      <c r="C44" s="17" t="s">
        <v>483</v>
      </c>
      <c r="D44" s="17" t="s">
        <v>484</v>
      </c>
      <c r="E44" s="16" t="s">
        <v>103</v>
      </c>
      <c r="F44" s="18">
        <v>1850</v>
      </c>
      <c r="G44" s="1" t="s">
        <v>1205</v>
      </c>
    </row>
    <row r="45" spans="2:7" ht="13.5" x14ac:dyDescent="0.15">
      <c r="B45" s="16" t="s">
        <v>113</v>
      </c>
      <c r="C45" s="17" t="s">
        <v>485</v>
      </c>
      <c r="D45" s="17" t="s">
        <v>486</v>
      </c>
      <c r="E45" s="16" t="s">
        <v>110</v>
      </c>
      <c r="F45" s="18">
        <v>1100</v>
      </c>
      <c r="G45" s="1" t="s">
        <v>1205</v>
      </c>
    </row>
    <row r="46" spans="2:7" ht="13.5" x14ac:dyDescent="0.15">
      <c r="B46" s="16" t="s">
        <v>113</v>
      </c>
      <c r="C46" s="17" t="s">
        <v>487</v>
      </c>
      <c r="D46" s="17" t="s">
        <v>488</v>
      </c>
      <c r="E46" s="16" t="s">
        <v>109</v>
      </c>
      <c r="F46" s="18">
        <v>450</v>
      </c>
      <c r="G46" s="1" t="s">
        <v>1205</v>
      </c>
    </row>
    <row r="47" spans="2:7" ht="13.5" x14ac:dyDescent="0.15">
      <c r="B47" s="16" t="s">
        <v>113</v>
      </c>
      <c r="C47" s="17" t="s">
        <v>489</v>
      </c>
      <c r="D47" s="17" t="s">
        <v>490</v>
      </c>
      <c r="E47" s="16" t="s">
        <v>76</v>
      </c>
      <c r="F47" s="18">
        <v>2200</v>
      </c>
      <c r="G47" s="1" t="s">
        <v>1205</v>
      </c>
    </row>
    <row r="48" spans="2:7" ht="13.5" x14ac:dyDescent="0.15">
      <c r="B48" s="16" t="s">
        <v>113</v>
      </c>
      <c r="C48" s="17" t="s">
        <v>491</v>
      </c>
      <c r="D48" s="17" t="s">
        <v>492</v>
      </c>
      <c r="E48" s="16" t="s">
        <v>83</v>
      </c>
      <c r="F48" s="18">
        <v>3800</v>
      </c>
      <c r="G48" s="1" t="s">
        <v>1205</v>
      </c>
    </row>
    <row r="49" spans="2:7" ht="13.5" x14ac:dyDescent="0.15">
      <c r="B49" s="16" t="s">
        <v>113</v>
      </c>
      <c r="C49" s="17" t="s">
        <v>493</v>
      </c>
      <c r="D49" s="17" t="s">
        <v>494</v>
      </c>
      <c r="E49" s="16" t="s">
        <v>221</v>
      </c>
      <c r="F49" s="18">
        <v>2100</v>
      </c>
      <c r="G49" s="1" t="s">
        <v>1205</v>
      </c>
    </row>
    <row r="50" spans="2:7" ht="13.5" x14ac:dyDescent="0.15">
      <c r="B50" s="16" t="s">
        <v>113</v>
      </c>
      <c r="C50" s="17" t="s">
        <v>495</v>
      </c>
      <c r="D50" s="17" t="s">
        <v>496</v>
      </c>
      <c r="E50" s="16" t="s">
        <v>111</v>
      </c>
      <c r="F50" s="18">
        <v>1780</v>
      </c>
      <c r="G50" s="1" t="s">
        <v>1205</v>
      </c>
    </row>
    <row r="51" spans="2:7" ht="13.5" x14ac:dyDescent="0.15">
      <c r="B51" s="16" t="s">
        <v>113</v>
      </c>
      <c r="C51" s="17" t="s">
        <v>497</v>
      </c>
      <c r="D51" s="17" t="s">
        <v>498</v>
      </c>
      <c r="E51" s="16" t="s">
        <v>80</v>
      </c>
      <c r="F51" s="18">
        <v>1930</v>
      </c>
      <c r="G51" s="1" t="s">
        <v>1205</v>
      </c>
    </row>
    <row r="52" spans="2:7" ht="13.5" x14ac:dyDescent="0.15">
      <c r="B52" s="16" t="s">
        <v>113</v>
      </c>
      <c r="C52" s="17" t="s">
        <v>499</v>
      </c>
      <c r="D52" s="17" t="s">
        <v>500</v>
      </c>
      <c r="E52" s="16" t="s">
        <v>112</v>
      </c>
      <c r="F52" s="18">
        <v>500</v>
      </c>
      <c r="G52" s="1" t="s">
        <v>1205</v>
      </c>
    </row>
    <row r="53" spans="2:7" ht="13.5" x14ac:dyDescent="0.15">
      <c r="B53" s="16" t="s">
        <v>113</v>
      </c>
      <c r="C53" s="17" t="s">
        <v>501</v>
      </c>
      <c r="D53" s="17" t="s">
        <v>502</v>
      </c>
      <c r="E53" s="16" t="s">
        <v>93</v>
      </c>
      <c r="F53" s="18">
        <v>2500</v>
      </c>
      <c r="G53" s="1" t="s">
        <v>1205</v>
      </c>
    </row>
    <row r="54" spans="2:7" x14ac:dyDescent="0.15">
      <c r="B54" s="22" t="s">
        <v>503</v>
      </c>
      <c r="C54" s="17" t="s">
        <v>504</v>
      </c>
      <c r="D54" s="17" t="s">
        <v>505</v>
      </c>
      <c r="E54" s="22" t="s">
        <v>506</v>
      </c>
      <c r="F54" s="23">
        <v>4050</v>
      </c>
      <c r="G54" s="1" t="s">
        <v>1205</v>
      </c>
    </row>
    <row r="55" spans="2:7" ht="13.5" x14ac:dyDescent="0.15">
      <c r="B55" s="22" t="s">
        <v>507</v>
      </c>
      <c r="C55" s="17" t="s">
        <v>508</v>
      </c>
      <c r="D55" s="17" t="s">
        <v>509</v>
      </c>
      <c r="E55" s="22" t="s">
        <v>510</v>
      </c>
      <c r="F55" s="24">
        <v>5150</v>
      </c>
      <c r="G55" s="1" t="s">
        <v>1205</v>
      </c>
    </row>
    <row r="56" spans="2:7" x14ac:dyDescent="0.15">
      <c r="B56" s="22" t="s">
        <v>511</v>
      </c>
      <c r="C56" s="17" t="s">
        <v>512</v>
      </c>
      <c r="D56" s="17" t="s">
        <v>513</v>
      </c>
      <c r="E56" s="22" t="s">
        <v>510</v>
      </c>
      <c r="F56" s="25">
        <v>300</v>
      </c>
      <c r="G56" s="1" t="s">
        <v>1205</v>
      </c>
    </row>
    <row r="57" spans="2:7" x14ac:dyDescent="0.15">
      <c r="B57" s="22" t="s">
        <v>514</v>
      </c>
      <c r="C57" s="17" t="s">
        <v>515</v>
      </c>
      <c r="D57" s="17" t="s">
        <v>516</v>
      </c>
      <c r="E57" s="22" t="s">
        <v>517</v>
      </c>
      <c r="F57" s="26">
        <v>1000</v>
      </c>
      <c r="G57" s="1" t="s">
        <v>1205</v>
      </c>
    </row>
    <row r="58" spans="2:7" ht="13.5" x14ac:dyDescent="0.15">
      <c r="B58" s="16" t="s">
        <v>518</v>
      </c>
      <c r="C58" s="17" t="s">
        <v>519</v>
      </c>
      <c r="D58" s="17" t="s">
        <v>520</v>
      </c>
      <c r="E58" s="22" t="s">
        <v>521</v>
      </c>
      <c r="F58" s="27">
        <v>6730</v>
      </c>
      <c r="G58" s="1" t="s">
        <v>1205</v>
      </c>
    </row>
    <row r="59" spans="2:7" ht="13.5" x14ac:dyDescent="0.15">
      <c r="B59" s="22" t="s">
        <v>522</v>
      </c>
      <c r="C59" s="17" t="s">
        <v>523</v>
      </c>
      <c r="D59" s="17" t="s">
        <v>524</v>
      </c>
      <c r="E59" s="22" t="s">
        <v>521</v>
      </c>
      <c r="F59" s="28">
        <v>750</v>
      </c>
      <c r="G59" s="1" t="s">
        <v>1205</v>
      </c>
    </row>
    <row r="60" spans="2:7" ht="13.5" x14ac:dyDescent="0.15">
      <c r="B60" s="22" t="s">
        <v>525</v>
      </c>
      <c r="C60" s="17" t="s">
        <v>526</v>
      </c>
      <c r="D60" s="17" t="s">
        <v>527</v>
      </c>
      <c r="E60" s="22" t="s">
        <v>521</v>
      </c>
      <c r="F60" s="28">
        <v>810</v>
      </c>
      <c r="G60" s="1" t="s">
        <v>1205</v>
      </c>
    </row>
    <row r="61" spans="2:7" ht="13.5" x14ac:dyDescent="0.15">
      <c r="B61" s="16" t="s">
        <v>518</v>
      </c>
      <c r="C61" s="17" t="s">
        <v>528</v>
      </c>
      <c r="D61" s="17" t="s">
        <v>529</v>
      </c>
      <c r="E61" s="22" t="s">
        <v>530</v>
      </c>
      <c r="F61" s="27">
        <v>730</v>
      </c>
      <c r="G61" s="1" t="s">
        <v>1205</v>
      </c>
    </row>
    <row r="62" spans="2:7" ht="13.5" x14ac:dyDescent="0.15">
      <c r="B62" s="16" t="s">
        <v>518</v>
      </c>
      <c r="C62" s="17" t="s">
        <v>531</v>
      </c>
      <c r="D62" s="17" t="s">
        <v>532</v>
      </c>
      <c r="E62" s="22" t="s">
        <v>533</v>
      </c>
      <c r="F62" s="27">
        <v>4500</v>
      </c>
      <c r="G62" s="1" t="s">
        <v>1205</v>
      </c>
    </row>
    <row r="63" spans="2:7" ht="13.5" x14ac:dyDescent="0.15">
      <c r="B63" s="16" t="s">
        <v>514</v>
      </c>
      <c r="C63" s="17" t="s">
        <v>534</v>
      </c>
      <c r="D63" s="17" t="s">
        <v>535</v>
      </c>
      <c r="E63" s="22" t="s">
        <v>536</v>
      </c>
      <c r="F63" s="27">
        <v>1180</v>
      </c>
      <c r="G63" s="1" t="s">
        <v>1205</v>
      </c>
    </row>
    <row r="64" spans="2:7" ht="13.5" x14ac:dyDescent="0.15">
      <c r="B64" s="29" t="s">
        <v>514</v>
      </c>
      <c r="C64" s="17" t="s">
        <v>537</v>
      </c>
      <c r="D64" s="17" t="s">
        <v>538</v>
      </c>
      <c r="E64" s="22" t="s">
        <v>539</v>
      </c>
      <c r="F64" s="30">
        <v>2300</v>
      </c>
      <c r="G64" s="1" t="s">
        <v>1205</v>
      </c>
    </row>
    <row r="65" spans="2:7" ht="13.5" x14ac:dyDescent="0.15">
      <c r="B65" s="16" t="s">
        <v>514</v>
      </c>
      <c r="C65" s="17" t="s">
        <v>540</v>
      </c>
      <c r="D65" s="17" t="s">
        <v>541</v>
      </c>
      <c r="E65" s="22" t="s">
        <v>542</v>
      </c>
      <c r="F65" s="27">
        <v>3620</v>
      </c>
      <c r="G65" s="1" t="s">
        <v>1205</v>
      </c>
    </row>
    <row r="66" spans="2:7" ht="13.5" x14ac:dyDescent="0.15">
      <c r="B66" s="16" t="s">
        <v>518</v>
      </c>
      <c r="C66" s="17" t="s">
        <v>543</v>
      </c>
      <c r="D66" s="17" t="s">
        <v>544</v>
      </c>
      <c r="E66" s="22" t="s">
        <v>545</v>
      </c>
      <c r="F66" s="27">
        <v>900</v>
      </c>
      <c r="G66" s="1" t="s">
        <v>1205</v>
      </c>
    </row>
    <row r="67" spans="2:7" ht="13.5" x14ac:dyDescent="0.15">
      <c r="B67" s="22" t="s">
        <v>546</v>
      </c>
      <c r="C67" s="17" t="s">
        <v>547</v>
      </c>
      <c r="D67" s="17" t="s">
        <v>548</v>
      </c>
      <c r="E67" s="22" t="s">
        <v>549</v>
      </c>
      <c r="F67" s="27">
        <v>4500</v>
      </c>
      <c r="G67" s="1" t="s">
        <v>1205</v>
      </c>
    </row>
    <row r="68" spans="2:7" ht="13.5" x14ac:dyDescent="0.15">
      <c r="B68" s="22" t="s">
        <v>550</v>
      </c>
      <c r="C68" s="17" t="s">
        <v>551</v>
      </c>
      <c r="D68" s="17" t="s">
        <v>552</v>
      </c>
      <c r="E68" s="22" t="s">
        <v>549</v>
      </c>
      <c r="F68" s="27">
        <v>590</v>
      </c>
      <c r="G68" s="1" t="s">
        <v>1205</v>
      </c>
    </row>
    <row r="69" spans="2:7" ht="13.5" x14ac:dyDescent="0.15">
      <c r="B69" s="16" t="s">
        <v>518</v>
      </c>
      <c r="C69" s="17" t="s">
        <v>553</v>
      </c>
      <c r="D69" s="17" t="s">
        <v>554</v>
      </c>
      <c r="E69" s="22" t="s">
        <v>555</v>
      </c>
      <c r="F69" s="27">
        <v>16500</v>
      </c>
      <c r="G69" s="1" t="s">
        <v>1205</v>
      </c>
    </row>
    <row r="70" spans="2:7" ht="13.5" x14ac:dyDescent="0.15">
      <c r="B70" s="22" t="s">
        <v>546</v>
      </c>
      <c r="C70" s="17" t="s">
        <v>556</v>
      </c>
      <c r="D70" s="17" t="s">
        <v>557</v>
      </c>
      <c r="E70" s="22" t="s">
        <v>558</v>
      </c>
      <c r="F70" s="24">
        <v>8600</v>
      </c>
      <c r="G70" s="1" t="s">
        <v>1205</v>
      </c>
    </row>
    <row r="71" spans="2:7" ht="13.5" x14ac:dyDescent="0.15">
      <c r="B71" s="22" t="s">
        <v>550</v>
      </c>
      <c r="C71" s="17" t="s">
        <v>559</v>
      </c>
      <c r="D71" s="17" t="s">
        <v>560</v>
      </c>
      <c r="E71" s="22" t="s">
        <v>558</v>
      </c>
      <c r="F71" s="27">
        <v>750</v>
      </c>
      <c r="G71" s="1" t="s">
        <v>1205</v>
      </c>
    </row>
    <row r="72" spans="2:7" ht="13.5" x14ac:dyDescent="0.15">
      <c r="B72" s="22" t="s">
        <v>514</v>
      </c>
      <c r="C72" s="17" t="s">
        <v>561</v>
      </c>
      <c r="D72" s="17" t="s">
        <v>562</v>
      </c>
      <c r="E72" s="22" t="s">
        <v>563</v>
      </c>
      <c r="F72" s="24">
        <v>450</v>
      </c>
      <c r="G72" s="1" t="s">
        <v>1205</v>
      </c>
    </row>
    <row r="73" spans="2:7" ht="13.5" x14ac:dyDescent="0.15">
      <c r="B73" s="16" t="s">
        <v>518</v>
      </c>
      <c r="C73" s="17" t="s">
        <v>564</v>
      </c>
      <c r="D73" s="17" t="s">
        <v>565</v>
      </c>
      <c r="E73" s="22" t="s">
        <v>566</v>
      </c>
      <c r="F73" s="27">
        <v>3550</v>
      </c>
      <c r="G73" s="1" t="s">
        <v>1205</v>
      </c>
    </row>
    <row r="74" spans="2:7" ht="13.5" x14ac:dyDescent="0.15">
      <c r="B74" s="22" t="s">
        <v>567</v>
      </c>
      <c r="C74" s="17" t="s">
        <v>568</v>
      </c>
      <c r="D74" s="17" t="s">
        <v>569</v>
      </c>
      <c r="E74" s="22" t="s">
        <v>566</v>
      </c>
      <c r="F74" s="27">
        <v>1140</v>
      </c>
      <c r="G74" s="1" t="s">
        <v>1205</v>
      </c>
    </row>
    <row r="75" spans="2:7" ht="13.5" x14ac:dyDescent="0.15">
      <c r="B75" s="16" t="s">
        <v>518</v>
      </c>
      <c r="C75" s="17" t="s">
        <v>570</v>
      </c>
      <c r="D75" s="17" t="s">
        <v>571</v>
      </c>
      <c r="E75" s="22" t="s">
        <v>572</v>
      </c>
      <c r="F75" s="27">
        <v>1840</v>
      </c>
      <c r="G75" s="1" t="s">
        <v>1205</v>
      </c>
    </row>
    <row r="76" spans="2:7" ht="13.5" x14ac:dyDescent="0.15">
      <c r="B76" s="16" t="s">
        <v>518</v>
      </c>
      <c r="C76" s="17" t="s">
        <v>573</v>
      </c>
      <c r="D76" s="17" t="s">
        <v>574</v>
      </c>
      <c r="E76" s="22" t="s">
        <v>575</v>
      </c>
      <c r="F76" s="27">
        <v>1030</v>
      </c>
      <c r="G76" s="1" t="s">
        <v>1205</v>
      </c>
    </row>
    <row r="77" spans="2:7" ht="13.5" x14ac:dyDescent="0.15">
      <c r="B77" s="16" t="s">
        <v>576</v>
      </c>
      <c r="C77" s="17" t="s">
        <v>577</v>
      </c>
      <c r="D77" s="17" t="s">
        <v>578</v>
      </c>
      <c r="E77" s="22" t="s">
        <v>579</v>
      </c>
      <c r="F77" s="27">
        <v>7400</v>
      </c>
      <c r="G77" s="1" t="s">
        <v>1205</v>
      </c>
    </row>
    <row r="78" spans="2:7" ht="13.5" x14ac:dyDescent="0.15">
      <c r="B78" s="16" t="s">
        <v>576</v>
      </c>
      <c r="C78" s="17" t="s">
        <v>580</v>
      </c>
      <c r="D78" s="17" t="s">
        <v>581</v>
      </c>
      <c r="E78" s="22" t="s">
        <v>582</v>
      </c>
      <c r="F78" s="24">
        <v>2560</v>
      </c>
      <c r="G78" s="1" t="s">
        <v>1205</v>
      </c>
    </row>
    <row r="79" spans="2:7" ht="13.5" x14ac:dyDescent="0.15">
      <c r="B79" s="16" t="s">
        <v>576</v>
      </c>
      <c r="C79" s="17" t="s">
        <v>583</v>
      </c>
      <c r="D79" s="17" t="s">
        <v>584</v>
      </c>
      <c r="E79" s="22" t="s">
        <v>585</v>
      </c>
      <c r="F79" s="24">
        <v>3300</v>
      </c>
      <c r="G79" s="1" t="s">
        <v>1205</v>
      </c>
    </row>
    <row r="80" spans="2:7" ht="13.5" x14ac:dyDescent="0.15">
      <c r="B80" s="22" t="s">
        <v>586</v>
      </c>
      <c r="C80" s="17" t="s">
        <v>587</v>
      </c>
      <c r="D80" s="17" t="s">
        <v>588</v>
      </c>
      <c r="E80" s="22" t="s">
        <v>589</v>
      </c>
      <c r="F80" s="27">
        <v>6000</v>
      </c>
      <c r="G80" s="1" t="s">
        <v>1205</v>
      </c>
    </row>
    <row r="81" spans="2:7" ht="13.5" x14ac:dyDescent="0.15">
      <c r="B81" s="16" t="s">
        <v>518</v>
      </c>
      <c r="C81" s="17" t="s">
        <v>590</v>
      </c>
      <c r="D81" s="17" t="s">
        <v>591</v>
      </c>
      <c r="E81" s="22" t="s">
        <v>592</v>
      </c>
      <c r="F81" s="27">
        <v>7060</v>
      </c>
      <c r="G81" s="1" t="s">
        <v>1205</v>
      </c>
    </row>
    <row r="82" spans="2:7" ht="13.5" x14ac:dyDescent="0.15">
      <c r="B82" s="16" t="s">
        <v>576</v>
      </c>
      <c r="C82" s="17" t="s">
        <v>593</v>
      </c>
      <c r="D82" s="17" t="s">
        <v>594</v>
      </c>
      <c r="E82" s="22" t="s">
        <v>595</v>
      </c>
      <c r="F82" s="24">
        <v>1400</v>
      </c>
      <c r="G82" s="1" t="s">
        <v>1205</v>
      </c>
    </row>
    <row r="83" spans="2:7" ht="13.5" x14ac:dyDescent="0.15">
      <c r="B83" s="22" t="s">
        <v>596</v>
      </c>
      <c r="C83" s="17" t="s">
        <v>597</v>
      </c>
      <c r="D83" s="17" t="s">
        <v>598</v>
      </c>
      <c r="E83" s="22" t="s">
        <v>592</v>
      </c>
      <c r="F83" s="27">
        <v>3160</v>
      </c>
      <c r="G83" s="1" t="s">
        <v>1205</v>
      </c>
    </row>
    <row r="84" spans="2:7" ht="13.5" x14ac:dyDescent="0.15">
      <c r="B84" s="16" t="s">
        <v>518</v>
      </c>
      <c r="C84" s="17" t="s">
        <v>599</v>
      </c>
      <c r="D84" s="17" t="s">
        <v>600</v>
      </c>
      <c r="E84" s="22" t="s">
        <v>601</v>
      </c>
      <c r="F84" s="27">
        <v>9200</v>
      </c>
      <c r="G84" s="1" t="s">
        <v>1205</v>
      </c>
    </row>
    <row r="85" spans="2:7" ht="13.5" x14ac:dyDescent="0.15">
      <c r="B85" s="22" t="s">
        <v>602</v>
      </c>
      <c r="C85" s="17" t="s">
        <v>603</v>
      </c>
      <c r="D85" s="17" t="s">
        <v>604</v>
      </c>
      <c r="E85" s="22" t="s">
        <v>605</v>
      </c>
      <c r="F85" s="27">
        <v>1900</v>
      </c>
      <c r="G85" s="1" t="s">
        <v>1205</v>
      </c>
    </row>
    <row r="86" spans="2:7" ht="13.5" x14ac:dyDescent="0.15">
      <c r="B86" s="22" t="s">
        <v>514</v>
      </c>
      <c r="C86" s="17" t="s">
        <v>606</v>
      </c>
      <c r="D86" s="17" t="s">
        <v>607</v>
      </c>
      <c r="E86" s="22" t="s">
        <v>608</v>
      </c>
      <c r="F86" s="27">
        <v>2310</v>
      </c>
      <c r="G86" s="1" t="s">
        <v>1205</v>
      </c>
    </row>
    <row r="87" spans="2:7" ht="13.5" x14ac:dyDescent="0.15">
      <c r="B87" s="22" t="s">
        <v>514</v>
      </c>
      <c r="C87" s="17" t="s">
        <v>609</v>
      </c>
      <c r="D87" s="17" t="s">
        <v>610</v>
      </c>
      <c r="E87" s="31" t="s">
        <v>611</v>
      </c>
      <c r="F87" s="32">
        <v>1330</v>
      </c>
      <c r="G87" s="1" t="s">
        <v>1205</v>
      </c>
    </row>
    <row r="88" spans="2:7" ht="13.5" x14ac:dyDescent="0.15">
      <c r="B88" s="22" t="s">
        <v>514</v>
      </c>
      <c r="C88" s="17" t="s">
        <v>612</v>
      </c>
      <c r="D88" s="17" t="s">
        <v>613</v>
      </c>
      <c r="E88" s="22" t="s">
        <v>614</v>
      </c>
      <c r="F88" s="24">
        <v>330</v>
      </c>
      <c r="G88" s="1" t="s">
        <v>1205</v>
      </c>
    </row>
    <row r="89" spans="2:7" ht="13.5" x14ac:dyDescent="0.15">
      <c r="B89" s="22" t="s">
        <v>514</v>
      </c>
      <c r="C89" s="17" t="s">
        <v>615</v>
      </c>
      <c r="D89" s="17" t="s">
        <v>616</v>
      </c>
      <c r="E89" s="22" t="s">
        <v>617</v>
      </c>
      <c r="F89" s="24">
        <v>390</v>
      </c>
      <c r="G89" s="1" t="s">
        <v>1205</v>
      </c>
    </row>
    <row r="90" spans="2:7" ht="13.5" x14ac:dyDescent="0.15">
      <c r="B90" s="16" t="s">
        <v>518</v>
      </c>
      <c r="C90" s="17" t="s">
        <v>618</v>
      </c>
      <c r="D90" s="17" t="s">
        <v>619</v>
      </c>
      <c r="E90" s="22" t="s">
        <v>620</v>
      </c>
      <c r="F90" s="27">
        <v>3150</v>
      </c>
      <c r="G90" s="1" t="s">
        <v>1205</v>
      </c>
    </row>
    <row r="91" spans="2:7" ht="13.5" x14ac:dyDescent="0.15">
      <c r="B91" s="16" t="s">
        <v>518</v>
      </c>
      <c r="C91" s="17" t="s">
        <v>621</v>
      </c>
      <c r="D91" s="17" t="s">
        <v>622</v>
      </c>
      <c r="E91" s="22" t="s">
        <v>623</v>
      </c>
      <c r="F91" s="27">
        <v>2800</v>
      </c>
      <c r="G91" s="1" t="s">
        <v>1205</v>
      </c>
    </row>
    <row r="92" spans="2:7" ht="13.5" x14ac:dyDescent="0.15">
      <c r="B92" s="22" t="s">
        <v>624</v>
      </c>
      <c r="C92" s="17" t="s">
        <v>625</v>
      </c>
      <c r="D92" s="17" t="s">
        <v>622</v>
      </c>
      <c r="E92" s="22" t="s">
        <v>626</v>
      </c>
      <c r="F92" s="33">
        <v>1050</v>
      </c>
      <c r="G92" s="1" t="s">
        <v>1205</v>
      </c>
    </row>
    <row r="93" spans="2:7" ht="13.5" x14ac:dyDescent="0.15">
      <c r="B93" s="16" t="s">
        <v>518</v>
      </c>
      <c r="C93" s="17" t="s">
        <v>627</v>
      </c>
      <c r="D93" s="17" t="s">
        <v>628</v>
      </c>
      <c r="E93" s="22" t="s">
        <v>629</v>
      </c>
      <c r="F93" s="27">
        <v>2550</v>
      </c>
      <c r="G93" s="1" t="s">
        <v>1205</v>
      </c>
    </row>
    <row r="94" spans="2:7" ht="13.5" x14ac:dyDescent="0.15">
      <c r="B94" s="16" t="s">
        <v>518</v>
      </c>
      <c r="C94" s="17" t="s">
        <v>630</v>
      </c>
      <c r="D94" s="17" t="s">
        <v>631</v>
      </c>
      <c r="E94" s="22" t="s">
        <v>632</v>
      </c>
      <c r="F94" s="27">
        <v>10650</v>
      </c>
      <c r="G94" s="1" t="s">
        <v>1205</v>
      </c>
    </row>
    <row r="95" spans="2:7" ht="13.5" x14ac:dyDescent="0.15">
      <c r="B95" s="16" t="s">
        <v>518</v>
      </c>
      <c r="C95" s="17" t="s">
        <v>633</v>
      </c>
      <c r="D95" s="17" t="s">
        <v>634</v>
      </c>
      <c r="E95" s="22" t="s">
        <v>635</v>
      </c>
      <c r="F95" s="27">
        <v>10250</v>
      </c>
      <c r="G95" s="1" t="s">
        <v>1205</v>
      </c>
    </row>
    <row r="96" spans="2:7" ht="13.5" x14ac:dyDescent="0.15">
      <c r="B96" s="22" t="s">
        <v>636</v>
      </c>
      <c r="C96" s="17" t="s">
        <v>637</v>
      </c>
      <c r="D96" s="17" t="s">
        <v>638</v>
      </c>
      <c r="E96" s="22" t="s">
        <v>639</v>
      </c>
      <c r="F96" s="27">
        <v>1850</v>
      </c>
      <c r="G96" s="1" t="s">
        <v>1205</v>
      </c>
    </row>
    <row r="97" spans="2:7" ht="13.5" x14ac:dyDescent="0.15">
      <c r="B97" s="22" t="s">
        <v>640</v>
      </c>
      <c r="C97" s="17" t="s">
        <v>641</v>
      </c>
      <c r="D97" s="17" t="s">
        <v>642</v>
      </c>
      <c r="E97" s="22" t="s">
        <v>639</v>
      </c>
      <c r="F97" s="27">
        <v>4200</v>
      </c>
      <c r="G97" s="1" t="s">
        <v>1205</v>
      </c>
    </row>
    <row r="98" spans="2:7" ht="13.5" x14ac:dyDescent="0.15">
      <c r="B98" s="22" t="s">
        <v>514</v>
      </c>
      <c r="C98" s="17" t="s">
        <v>643</v>
      </c>
      <c r="D98" s="17" t="s">
        <v>644</v>
      </c>
      <c r="E98" s="22" t="s">
        <v>645</v>
      </c>
      <c r="F98" s="27">
        <v>2250</v>
      </c>
      <c r="G98" s="1" t="s">
        <v>1205</v>
      </c>
    </row>
    <row r="99" spans="2:7" x14ac:dyDescent="0.15">
      <c r="B99" s="31" t="s">
        <v>646</v>
      </c>
      <c r="C99" s="17" t="s">
        <v>647</v>
      </c>
      <c r="D99" s="17" t="s">
        <v>648</v>
      </c>
      <c r="E99" s="31" t="s">
        <v>649</v>
      </c>
      <c r="F99" s="34">
        <v>2120</v>
      </c>
      <c r="G99" s="1" t="s">
        <v>1205</v>
      </c>
    </row>
    <row r="100" spans="2:7" x14ac:dyDescent="0.15">
      <c r="B100" s="31" t="s">
        <v>646</v>
      </c>
      <c r="C100" s="17" t="s">
        <v>650</v>
      </c>
      <c r="D100" s="17" t="s">
        <v>651</v>
      </c>
      <c r="E100" s="31" t="s">
        <v>652</v>
      </c>
      <c r="F100" s="34">
        <v>1600</v>
      </c>
      <c r="G100" s="1" t="s">
        <v>1205</v>
      </c>
    </row>
    <row r="101" spans="2:7" x14ac:dyDescent="0.15">
      <c r="B101" s="31" t="s">
        <v>119</v>
      </c>
      <c r="C101" s="17" t="s">
        <v>653</v>
      </c>
      <c r="D101" s="17" t="s">
        <v>654</v>
      </c>
      <c r="E101" s="31" t="s">
        <v>655</v>
      </c>
      <c r="F101" s="34">
        <v>1150</v>
      </c>
      <c r="G101" s="1" t="s">
        <v>1205</v>
      </c>
    </row>
    <row r="102" spans="2:7" x14ac:dyDescent="0.15">
      <c r="B102" s="31" t="s">
        <v>514</v>
      </c>
      <c r="C102" s="17" t="s">
        <v>656</v>
      </c>
      <c r="D102" s="17" t="s">
        <v>657</v>
      </c>
      <c r="E102" s="31" t="s">
        <v>658</v>
      </c>
      <c r="F102" s="34">
        <v>2590</v>
      </c>
      <c r="G102" s="1" t="s">
        <v>1205</v>
      </c>
    </row>
    <row r="103" spans="2:7" x14ac:dyDescent="0.15">
      <c r="B103" s="31" t="s">
        <v>518</v>
      </c>
      <c r="C103" s="17" t="s">
        <v>659</v>
      </c>
      <c r="D103" s="17" t="s">
        <v>660</v>
      </c>
      <c r="E103" s="31" t="s">
        <v>661</v>
      </c>
      <c r="F103" s="34">
        <v>6350</v>
      </c>
      <c r="G103" s="1" t="s">
        <v>1205</v>
      </c>
    </row>
    <row r="104" spans="2:7" x14ac:dyDescent="0.15">
      <c r="B104" s="31" t="s">
        <v>118</v>
      </c>
      <c r="C104" s="17" t="s">
        <v>662</v>
      </c>
      <c r="D104" s="17" t="s">
        <v>663</v>
      </c>
      <c r="E104" s="31" t="s">
        <v>664</v>
      </c>
      <c r="F104" s="34">
        <v>1290</v>
      </c>
      <c r="G104" s="1" t="s">
        <v>1205</v>
      </c>
    </row>
    <row r="105" spans="2:7" x14ac:dyDescent="0.15">
      <c r="B105" s="31" t="s">
        <v>514</v>
      </c>
      <c r="C105" s="17" t="s">
        <v>665</v>
      </c>
      <c r="D105" s="17" t="s">
        <v>666</v>
      </c>
      <c r="E105" s="31" t="s">
        <v>667</v>
      </c>
      <c r="F105" s="34">
        <v>2710</v>
      </c>
      <c r="G105" s="1" t="s">
        <v>1205</v>
      </c>
    </row>
    <row r="106" spans="2:7" ht="13.5" x14ac:dyDescent="0.15">
      <c r="B106" s="22" t="s">
        <v>514</v>
      </c>
      <c r="C106" s="17" t="s">
        <v>668</v>
      </c>
      <c r="D106" s="17" t="s">
        <v>669</v>
      </c>
      <c r="E106" s="22" t="s">
        <v>670</v>
      </c>
      <c r="F106" s="33">
        <v>8450</v>
      </c>
      <c r="G106" s="1" t="s">
        <v>1205</v>
      </c>
    </row>
    <row r="107" spans="2:7" ht="13.5" x14ac:dyDescent="0.15">
      <c r="B107" s="22" t="s">
        <v>514</v>
      </c>
      <c r="C107" s="17" t="s">
        <v>671</v>
      </c>
      <c r="D107" s="17" t="s">
        <v>672</v>
      </c>
      <c r="E107" s="22" t="s">
        <v>673</v>
      </c>
      <c r="F107" s="33">
        <v>1800</v>
      </c>
      <c r="G107" s="1" t="s">
        <v>1205</v>
      </c>
    </row>
    <row r="108" spans="2:7" ht="13.5" x14ac:dyDescent="0.15">
      <c r="B108" s="22" t="s">
        <v>514</v>
      </c>
      <c r="C108" s="17" t="s">
        <v>674</v>
      </c>
      <c r="D108" s="17" t="s">
        <v>675</v>
      </c>
      <c r="E108" s="22" t="s">
        <v>676</v>
      </c>
      <c r="F108" s="33">
        <v>350</v>
      </c>
      <c r="G108" s="1" t="s">
        <v>1205</v>
      </c>
    </row>
    <row r="109" spans="2:7" x14ac:dyDescent="0.15">
      <c r="B109" s="31" t="s">
        <v>514</v>
      </c>
      <c r="C109" s="17" t="s">
        <v>677</v>
      </c>
      <c r="D109" s="17" t="s">
        <v>678</v>
      </c>
      <c r="E109" s="31" t="s">
        <v>679</v>
      </c>
      <c r="F109" s="34">
        <v>2500</v>
      </c>
      <c r="G109" s="1" t="s">
        <v>1205</v>
      </c>
    </row>
    <row r="110" spans="2:7" x14ac:dyDescent="0.15">
      <c r="B110" s="31" t="s">
        <v>514</v>
      </c>
      <c r="C110" s="17" t="s">
        <v>680</v>
      </c>
      <c r="D110" s="17" t="s">
        <v>681</v>
      </c>
      <c r="E110" s="31" t="s">
        <v>682</v>
      </c>
      <c r="F110" s="34">
        <v>1100</v>
      </c>
      <c r="G110" s="1" t="s">
        <v>1205</v>
      </c>
    </row>
    <row r="111" spans="2:7" x14ac:dyDescent="0.15">
      <c r="B111" s="31" t="s">
        <v>514</v>
      </c>
      <c r="C111" s="17" t="s">
        <v>683</v>
      </c>
      <c r="D111" s="17" t="s">
        <v>684</v>
      </c>
      <c r="E111" s="31" t="s">
        <v>685</v>
      </c>
      <c r="F111" s="34">
        <v>1400</v>
      </c>
      <c r="G111" s="1" t="s">
        <v>1205</v>
      </c>
    </row>
    <row r="112" spans="2:7" x14ac:dyDescent="0.15">
      <c r="B112" s="31" t="s">
        <v>514</v>
      </c>
      <c r="C112" s="17" t="s">
        <v>686</v>
      </c>
      <c r="D112" s="17" t="s">
        <v>687</v>
      </c>
      <c r="E112" s="31" t="s">
        <v>688</v>
      </c>
      <c r="F112" s="34">
        <v>270</v>
      </c>
      <c r="G112" s="1" t="s">
        <v>1205</v>
      </c>
    </row>
    <row r="113" spans="2:7" x14ac:dyDescent="0.15">
      <c r="B113" s="31" t="s">
        <v>514</v>
      </c>
      <c r="C113" s="17" t="s">
        <v>689</v>
      </c>
      <c r="D113" s="17" t="s">
        <v>690</v>
      </c>
      <c r="E113" s="31" t="s">
        <v>691</v>
      </c>
      <c r="F113" s="34">
        <v>790</v>
      </c>
      <c r="G113" s="1" t="s">
        <v>1205</v>
      </c>
    </row>
    <row r="114" spans="2:7" x14ac:dyDescent="0.15">
      <c r="B114" s="31" t="s">
        <v>514</v>
      </c>
      <c r="C114" s="17" t="s">
        <v>692</v>
      </c>
      <c r="D114" s="17" t="s">
        <v>693</v>
      </c>
      <c r="E114" s="31" t="s">
        <v>694</v>
      </c>
      <c r="F114" s="34">
        <v>280</v>
      </c>
      <c r="G114" s="1" t="s">
        <v>1205</v>
      </c>
    </row>
    <row r="115" spans="2:7" x14ac:dyDescent="0.15">
      <c r="B115" s="31" t="s">
        <v>514</v>
      </c>
      <c r="C115" s="17" t="s">
        <v>695</v>
      </c>
      <c r="D115" s="17" t="s">
        <v>696</v>
      </c>
      <c r="E115" s="31" t="s">
        <v>697</v>
      </c>
      <c r="F115" s="34">
        <v>1880</v>
      </c>
      <c r="G115" s="1" t="s">
        <v>1205</v>
      </c>
    </row>
    <row r="116" spans="2:7" x14ac:dyDescent="0.15">
      <c r="B116" s="31" t="s">
        <v>514</v>
      </c>
      <c r="C116" s="17" t="s">
        <v>698</v>
      </c>
      <c r="D116" s="17" t="s">
        <v>699</v>
      </c>
      <c r="E116" s="31" t="s">
        <v>700</v>
      </c>
      <c r="F116" s="34">
        <v>80</v>
      </c>
      <c r="G116" s="1" t="s">
        <v>1205</v>
      </c>
    </row>
    <row r="117" spans="2:7" x14ac:dyDescent="0.15">
      <c r="B117" s="31" t="s">
        <v>514</v>
      </c>
      <c r="C117" s="17" t="s">
        <v>701</v>
      </c>
      <c r="D117" s="17" t="s">
        <v>702</v>
      </c>
      <c r="E117" s="31" t="s">
        <v>703</v>
      </c>
      <c r="F117" s="34">
        <v>230</v>
      </c>
      <c r="G117" s="1" t="s">
        <v>1205</v>
      </c>
    </row>
    <row r="118" spans="2:7" x14ac:dyDescent="0.15">
      <c r="B118" s="31" t="s">
        <v>514</v>
      </c>
      <c r="C118" s="17" t="s">
        <v>704</v>
      </c>
      <c r="D118" s="17" t="s">
        <v>705</v>
      </c>
      <c r="E118" s="31" t="s">
        <v>706</v>
      </c>
      <c r="F118" s="34">
        <v>400</v>
      </c>
      <c r="G118" s="1" t="s">
        <v>1205</v>
      </c>
    </row>
    <row r="119" spans="2:7" x14ac:dyDescent="0.15">
      <c r="B119" s="31" t="s">
        <v>514</v>
      </c>
      <c r="C119" s="17" t="s">
        <v>707</v>
      </c>
      <c r="D119" s="17" t="s">
        <v>708</v>
      </c>
      <c r="E119" s="31" t="s">
        <v>709</v>
      </c>
      <c r="F119" s="34">
        <v>680</v>
      </c>
      <c r="G119" s="1" t="s">
        <v>1205</v>
      </c>
    </row>
    <row r="120" spans="2:7" x14ac:dyDescent="0.15">
      <c r="B120" s="31" t="s">
        <v>514</v>
      </c>
      <c r="C120" s="17" t="s">
        <v>710</v>
      </c>
      <c r="D120" s="17" t="s">
        <v>711</v>
      </c>
      <c r="E120" s="31" t="s">
        <v>712</v>
      </c>
      <c r="F120" s="34">
        <v>200</v>
      </c>
      <c r="G120" s="1" t="s">
        <v>1205</v>
      </c>
    </row>
    <row r="121" spans="2:7" x14ac:dyDescent="0.15">
      <c r="B121" s="31" t="s">
        <v>713</v>
      </c>
      <c r="C121" s="17" t="s">
        <v>714</v>
      </c>
      <c r="D121" s="17" t="s">
        <v>715</v>
      </c>
      <c r="E121" s="31" t="s">
        <v>716</v>
      </c>
      <c r="F121" s="34">
        <v>2600</v>
      </c>
      <c r="G121" s="1" t="s">
        <v>1205</v>
      </c>
    </row>
    <row r="122" spans="2:7" x14ac:dyDescent="0.15">
      <c r="B122" s="31" t="s">
        <v>10</v>
      </c>
      <c r="C122" s="17" t="s">
        <v>717</v>
      </c>
      <c r="D122" s="17" t="s">
        <v>718</v>
      </c>
      <c r="E122" s="31" t="s">
        <v>716</v>
      </c>
      <c r="F122" s="34">
        <v>800</v>
      </c>
      <c r="G122" s="1" t="s">
        <v>1205</v>
      </c>
    </row>
    <row r="123" spans="2:7" x14ac:dyDescent="0.15">
      <c r="B123" s="31" t="s">
        <v>119</v>
      </c>
      <c r="C123" s="17" t="s">
        <v>719</v>
      </c>
      <c r="D123" s="17" t="s">
        <v>720</v>
      </c>
      <c r="E123" s="31" t="s">
        <v>716</v>
      </c>
      <c r="F123" s="34">
        <v>800</v>
      </c>
      <c r="G123" s="1" t="s">
        <v>1205</v>
      </c>
    </row>
    <row r="124" spans="2:7" x14ac:dyDescent="0.15">
      <c r="B124" s="31" t="s">
        <v>721</v>
      </c>
      <c r="C124" s="17" t="s">
        <v>722</v>
      </c>
      <c r="D124" s="17" t="s">
        <v>723</v>
      </c>
      <c r="E124" s="31" t="s">
        <v>716</v>
      </c>
      <c r="F124" s="34">
        <v>400</v>
      </c>
      <c r="G124" s="1" t="s">
        <v>1205</v>
      </c>
    </row>
    <row r="125" spans="2:7" x14ac:dyDescent="0.15">
      <c r="B125" s="31" t="s">
        <v>713</v>
      </c>
      <c r="C125" s="17" t="s">
        <v>724</v>
      </c>
      <c r="D125" s="17" t="s">
        <v>725</v>
      </c>
      <c r="E125" s="31" t="s">
        <v>726</v>
      </c>
      <c r="F125" s="34">
        <v>240</v>
      </c>
      <c r="G125" s="1" t="s">
        <v>1205</v>
      </c>
    </row>
    <row r="126" spans="2:7" x14ac:dyDescent="0.15">
      <c r="B126" s="31" t="s">
        <v>727</v>
      </c>
      <c r="C126" s="17" t="s">
        <v>728</v>
      </c>
      <c r="D126" s="17" t="s">
        <v>729</v>
      </c>
      <c r="E126" s="31" t="s">
        <v>730</v>
      </c>
      <c r="F126" s="34">
        <v>900</v>
      </c>
      <c r="G126" s="1" t="s">
        <v>1205</v>
      </c>
    </row>
    <row r="127" spans="2:7" x14ac:dyDescent="0.15">
      <c r="B127" s="31" t="s">
        <v>731</v>
      </c>
      <c r="C127" s="17" t="s">
        <v>732</v>
      </c>
      <c r="D127" s="17" t="s">
        <v>733</v>
      </c>
      <c r="E127" s="31" t="s">
        <v>730</v>
      </c>
      <c r="F127" s="34">
        <v>280</v>
      </c>
      <c r="G127" s="1" t="s">
        <v>1205</v>
      </c>
    </row>
    <row r="128" spans="2:7" x14ac:dyDescent="0.15">
      <c r="B128" s="31" t="s">
        <v>734</v>
      </c>
      <c r="C128" s="17" t="s">
        <v>735</v>
      </c>
      <c r="D128" s="17" t="s">
        <v>736</v>
      </c>
      <c r="E128" s="31" t="s">
        <v>737</v>
      </c>
      <c r="F128" s="34">
        <v>800</v>
      </c>
      <c r="G128" s="1" t="s">
        <v>1205</v>
      </c>
    </row>
    <row r="129" spans="2:7" x14ac:dyDescent="0.15">
      <c r="B129" s="31" t="s">
        <v>10</v>
      </c>
      <c r="C129" s="17" t="s">
        <v>738</v>
      </c>
      <c r="D129" s="17" t="s">
        <v>739</v>
      </c>
      <c r="E129" s="31" t="s">
        <v>737</v>
      </c>
      <c r="F129" s="34">
        <v>100</v>
      </c>
      <c r="G129" s="1" t="s">
        <v>1205</v>
      </c>
    </row>
    <row r="130" spans="2:7" x14ac:dyDescent="0.15">
      <c r="B130" s="31" t="s">
        <v>740</v>
      </c>
      <c r="C130" s="17" t="s">
        <v>741</v>
      </c>
      <c r="D130" s="17" t="s">
        <v>742</v>
      </c>
      <c r="E130" s="31" t="s">
        <v>743</v>
      </c>
      <c r="F130" s="34">
        <v>780</v>
      </c>
      <c r="G130" s="1" t="s">
        <v>1205</v>
      </c>
    </row>
    <row r="131" spans="2:7" x14ac:dyDescent="0.15">
      <c r="B131" s="31" t="s">
        <v>731</v>
      </c>
      <c r="C131" s="17" t="s">
        <v>744</v>
      </c>
      <c r="D131" s="17" t="s">
        <v>745</v>
      </c>
      <c r="E131" s="31" t="s">
        <v>743</v>
      </c>
      <c r="F131" s="34">
        <v>280</v>
      </c>
      <c r="G131" s="1" t="s">
        <v>1205</v>
      </c>
    </row>
    <row r="132" spans="2:7" x14ac:dyDescent="0.15">
      <c r="B132" s="31" t="s">
        <v>746</v>
      </c>
      <c r="C132" s="17" t="s">
        <v>747</v>
      </c>
      <c r="D132" s="17" t="s">
        <v>748</v>
      </c>
      <c r="E132" s="31" t="s">
        <v>749</v>
      </c>
      <c r="F132" s="34">
        <v>1700</v>
      </c>
      <c r="G132" s="1" t="s">
        <v>1205</v>
      </c>
    </row>
    <row r="133" spans="2:7" x14ac:dyDescent="0.15">
      <c r="B133" s="31" t="s">
        <v>118</v>
      </c>
      <c r="C133" s="17" t="s">
        <v>750</v>
      </c>
      <c r="D133" s="17" t="s">
        <v>751</v>
      </c>
      <c r="E133" s="31" t="s">
        <v>752</v>
      </c>
      <c r="F133" s="34">
        <v>400</v>
      </c>
      <c r="G133" s="1" t="s">
        <v>1205</v>
      </c>
    </row>
    <row r="134" spans="2:7" x14ac:dyDescent="0.15">
      <c r="B134" s="31" t="s">
        <v>120</v>
      </c>
      <c r="C134" s="17" t="s">
        <v>753</v>
      </c>
      <c r="D134" s="17" t="s">
        <v>754</v>
      </c>
      <c r="E134" s="31" t="s">
        <v>755</v>
      </c>
      <c r="F134" s="34">
        <v>100</v>
      </c>
      <c r="G134" s="1" t="s">
        <v>1205</v>
      </c>
    </row>
    <row r="135" spans="2:7" x14ac:dyDescent="0.15">
      <c r="B135" s="31" t="s">
        <v>514</v>
      </c>
      <c r="C135" s="17" t="s">
        <v>756</v>
      </c>
      <c r="D135" s="17" t="s">
        <v>757</v>
      </c>
      <c r="E135" s="31" t="s">
        <v>758</v>
      </c>
      <c r="F135" s="34">
        <v>1150</v>
      </c>
      <c r="G135" s="1" t="s">
        <v>1205</v>
      </c>
    </row>
    <row r="136" spans="2:7" ht="13.5" x14ac:dyDescent="0.15">
      <c r="B136" s="16" t="s">
        <v>10</v>
      </c>
      <c r="C136" s="17" t="s">
        <v>759</v>
      </c>
      <c r="D136" s="17" t="s">
        <v>760</v>
      </c>
      <c r="E136" s="22" t="s">
        <v>758</v>
      </c>
      <c r="F136" s="24">
        <v>250</v>
      </c>
      <c r="G136" s="1" t="s">
        <v>1205</v>
      </c>
    </row>
    <row r="137" spans="2:7" ht="13.5" x14ac:dyDescent="0.15">
      <c r="B137" s="16" t="s">
        <v>118</v>
      </c>
      <c r="C137" s="17" t="s">
        <v>761</v>
      </c>
      <c r="D137" s="17" t="s">
        <v>762</v>
      </c>
      <c r="E137" s="22" t="s">
        <v>758</v>
      </c>
      <c r="F137" s="27">
        <v>250</v>
      </c>
      <c r="G137" s="1" t="s">
        <v>1205</v>
      </c>
    </row>
    <row r="138" spans="2:7" ht="13.5" x14ac:dyDescent="0.15">
      <c r="B138" s="16" t="s">
        <v>159</v>
      </c>
      <c r="C138" s="17" t="s">
        <v>763</v>
      </c>
      <c r="D138" s="17" t="s">
        <v>764</v>
      </c>
      <c r="E138" s="22" t="s">
        <v>765</v>
      </c>
      <c r="F138" s="27">
        <v>1020</v>
      </c>
      <c r="G138" s="1" t="s">
        <v>1205</v>
      </c>
    </row>
    <row r="139" spans="2:7" ht="13.5" x14ac:dyDescent="0.15">
      <c r="B139" s="16" t="s">
        <v>740</v>
      </c>
      <c r="C139" s="17" t="s">
        <v>766</v>
      </c>
      <c r="D139" s="17" t="s">
        <v>767</v>
      </c>
      <c r="E139" s="22" t="s">
        <v>768</v>
      </c>
      <c r="F139" s="24">
        <v>650</v>
      </c>
      <c r="G139" s="1" t="s">
        <v>1205</v>
      </c>
    </row>
    <row r="140" spans="2:7" ht="13.5" x14ac:dyDescent="0.15">
      <c r="B140" s="16" t="s">
        <v>731</v>
      </c>
      <c r="C140" s="17" t="s">
        <v>769</v>
      </c>
      <c r="D140" s="17" t="s">
        <v>770</v>
      </c>
      <c r="E140" s="22" t="s">
        <v>768</v>
      </c>
      <c r="F140" s="24">
        <v>300</v>
      </c>
      <c r="G140" s="1" t="s">
        <v>1205</v>
      </c>
    </row>
    <row r="141" spans="2:7" ht="13.5" x14ac:dyDescent="0.15">
      <c r="B141" s="16" t="s">
        <v>740</v>
      </c>
      <c r="C141" s="17" t="s">
        <v>771</v>
      </c>
      <c r="D141" s="17" t="s">
        <v>772</v>
      </c>
      <c r="E141" s="22" t="s">
        <v>773</v>
      </c>
      <c r="F141" s="24">
        <v>530</v>
      </c>
      <c r="G141" s="1" t="s">
        <v>1205</v>
      </c>
    </row>
    <row r="142" spans="2:7" ht="13.5" x14ac:dyDescent="0.15">
      <c r="B142" s="16" t="s">
        <v>774</v>
      </c>
      <c r="C142" s="17" t="s">
        <v>775</v>
      </c>
      <c r="D142" s="17" t="s">
        <v>776</v>
      </c>
      <c r="E142" s="22" t="s">
        <v>773</v>
      </c>
      <c r="F142" s="27">
        <v>250</v>
      </c>
      <c r="G142" s="1" t="s">
        <v>1205</v>
      </c>
    </row>
    <row r="143" spans="2:7" ht="13.5" x14ac:dyDescent="0.15">
      <c r="B143" s="16" t="s">
        <v>119</v>
      </c>
      <c r="C143" s="17" t="s">
        <v>777</v>
      </c>
      <c r="D143" s="17" t="s">
        <v>778</v>
      </c>
      <c r="E143" s="22" t="s">
        <v>773</v>
      </c>
      <c r="F143" s="27">
        <v>200</v>
      </c>
      <c r="G143" s="1" t="s">
        <v>1205</v>
      </c>
    </row>
    <row r="144" spans="2:7" ht="13.5" x14ac:dyDescent="0.15">
      <c r="B144" s="16" t="s">
        <v>713</v>
      </c>
      <c r="C144" s="17" t="s">
        <v>779</v>
      </c>
      <c r="D144" s="17" t="s">
        <v>780</v>
      </c>
      <c r="E144" s="22" t="s">
        <v>781</v>
      </c>
      <c r="F144" s="27">
        <v>500</v>
      </c>
      <c r="G144" s="1" t="s">
        <v>1205</v>
      </c>
    </row>
    <row r="145" spans="2:7" ht="13.5" x14ac:dyDescent="0.15">
      <c r="B145" s="16" t="s">
        <v>75</v>
      </c>
      <c r="C145" s="17" t="s">
        <v>782</v>
      </c>
      <c r="D145" s="17" t="s">
        <v>783</v>
      </c>
      <c r="E145" s="22" t="s">
        <v>781</v>
      </c>
      <c r="F145" s="27">
        <v>100</v>
      </c>
      <c r="G145" s="1" t="s">
        <v>1205</v>
      </c>
    </row>
    <row r="146" spans="2:7" ht="13.5" x14ac:dyDescent="0.15">
      <c r="B146" s="16" t="s">
        <v>159</v>
      </c>
      <c r="C146" s="17" t="s">
        <v>784</v>
      </c>
      <c r="D146" s="17" t="s">
        <v>785</v>
      </c>
      <c r="E146" s="22" t="s">
        <v>786</v>
      </c>
      <c r="F146" s="27">
        <v>130</v>
      </c>
      <c r="G146" s="1" t="s">
        <v>1205</v>
      </c>
    </row>
    <row r="147" spans="2:7" x14ac:dyDescent="0.15">
      <c r="B147" s="31" t="s">
        <v>787</v>
      </c>
      <c r="C147" s="17" t="s">
        <v>788</v>
      </c>
      <c r="D147" s="17" t="s">
        <v>789</v>
      </c>
      <c r="E147" s="31" t="s">
        <v>790</v>
      </c>
      <c r="F147" s="34">
        <v>2700</v>
      </c>
      <c r="G147" s="1" t="s">
        <v>1205</v>
      </c>
    </row>
    <row r="148" spans="2:7" x14ac:dyDescent="0.15">
      <c r="B148" s="31" t="s">
        <v>518</v>
      </c>
      <c r="C148" s="17" t="s">
        <v>791</v>
      </c>
      <c r="D148" s="17" t="s">
        <v>792</v>
      </c>
      <c r="E148" s="31" t="s">
        <v>793</v>
      </c>
      <c r="F148" s="34">
        <v>4950</v>
      </c>
      <c r="G148" s="1" t="s">
        <v>1205</v>
      </c>
    </row>
    <row r="149" spans="2:7" x14ac:dyDescent="0.15">
      <c r="B149" s="31" t="s">
        <v>787</v>
      </c>
      <c r="C149" s="17" t="s">
        <v>794</v>
      </c>
      <c r="D149" s="17" t="s">
        <v>795</v>
      </c>
      <c r="E149" s="31" t="s">
        <v>796</v>
      </c>
      <c r="F149" s="34">
        <v>1810</v>
      </c>
      <c r="G149" s="1" t="s">
        <v>1205</v>
      </c>
    </row>
    <row r="150" spans="2:7" x14ac:dyDescent="0.15">
      <c r="B150" s="31" t="s">
        <v>797</v>
      </c>
      <c r="C150" s="17" t="s">
        <v>798</v>
      </c>
      <c r="D150" s="17" t="s">
        <v>799</v>
      </c>
      <c r="E150" s="31" t="s">
        <v>800</v>
      </c>
      <c r="F150" s="34">
        <v>4850</v>
      </c>
      <c r="G150" s="1" t="s">
        <v>1205</v>
      </c>
    </row>
    <row r="151" spans="2:7" x14ac:dyDescent="0.15">
      <c r="B151" s="31" t="s">
        <v>787</v>
      </c>
      <c r="C151" s="17" t="s">
        <v>801</v>
      </c>
      <c r="D151" s="17" t="s">
        <v>802</v>
      </c>
      <c r="E151" s="31" t="s">
        <v>803</v>
      </c>
      <c r="F151" s="34">
        <v>3690</v>
      </c>
      <c r="G151" s="1" t="s">
        <v>1205</v>
      </c>
    </row>
    <row r="152" spans="2:7" x14ac:dyDescent="0.15">
      <c r="B152" s="31" t="s">
        <v>787</v>
      </c>
      <c r="C152" s="17" t="s">
        <v>804</v>
      </c>
      <c r="D152" s="17" t="s">
        <v>805</v>
      </c>
      <c r="E152" s="31" t="s">
        <v>806</v>
      </c>
      <c r="F152" s="34">
        <v>3650</v>
      </c>
      <c r="G152" s="1" t="s">
        <v>1205</v>
      </c>
    </row>
    <row r="153" spans="2:7" x14ac:dyDescent="0.15">
      <c r="B153" s="31" t="s">
        <v>119</v>
      </c>
      <c r="C153" s="17" t="s">
        <v>807</v>
      </c>
      <c r="D153" s="17" t="s">
        <v>808</v>
      </c>
      <c r="E153" s="31" t="s">
        <v>809</v>
      </c>
      <c r="F153" s="34">
        <v>3550</v>
      </c>
      <c r="G153" s="1" t="s">
        <v>1205</v>
      </c>
    </row>
    <row r="154" spans="2:7" x14ac:dyDescent="0.15">
      <c r="B154" s="31" t="s">
        <v>119</v>
      </c>
      <c r="C154" s="17" t="s">
        <v>810</v>
      </c>
      <c r="D154" s="17" t="s">
        <v>811</v>
      </c>
      <c r="E154" s="31" t="s">
        <v>812</v>
      </c>
      <c r="F154" s="34">
        <v>1580</v>
      </c>
      <c r="G154" s="1" t="s">
        <v>1205</v>
      </c>
    </row>
    <row r="155" spans="2:7" x14ac:dyDescent="0.15">
      <c r="B155" s="31" t="s">
        <v>787</v>
      </c>
      <c r="C155" s="17" t="s">
        <v>813</v>
      </c>
      <c r="D155" s="17" t="s">
        <v>814</v>
      </c>
      <c r="E155" s="31" t="s">
        <v>815</v>
      </c>
      <c r="F155" s="34">
        <v>4320</v>
      </c>
      <c r="G155" s="1" t="s">
        <v>1205</v>
      </c>
    </row>
    <row r="156" spans="2:7" x14ac:dyDescent="0.15">
      <c r="B156" s="31" t="s">
        <v>119</v>
      </c>
      <c r="C156" s="17" t="s">
        <v>816</v>
      </c>
      <c r="D156" s="17" t="s">
        <v>817</v>
      </c>
      <c r="E156" s="31" t="s">
        <v>818</v>
      </c>
      <c r="F156" s="34">
        <v>2830</v>
      </c>
      <c r="G156" s="1" t="s">
        <v>1205</v>
      </c>
    </row>
    <row r="157" spans="2:7" x14ac:dyDescent="0.15">
      <c r="B157" s="31" t="s">
        <v>787</v>
      </c>
      <c r="C157" s="17" t="s">
        <v>819</v>
      </c>
      <c r="D157" s="17" t="s">
        <v>820</v>
      </c>
      <c r="E157" s="31" t="s">
        <v>821</v>
      </c>
      <c r="F157" s="34">
        <v>4870</v>
      </c>
      <c r="G157" s="1" t="s">
        <v>1205</v>
      </c>
    </row>
    <row r="158" spans="2:7" x14ac:dyDescent="0.15">
      <c r="B158" s="31" t="s">
        <v>159</v>
      </c>
      <c r="C158" s="17" t="s">
        <v>822</v>
      </c>
      <c r="D158" s="17" t="s">
        <v>823</v>
      </c>
      <c r="E158" s="31" t="s">
        <v>824</v>
      </c>
      <c r="F158" s="34">
        <v>520</v>
      </c>
      <c r="G158" s="1" t="s">
        <v>1205</v>
      </c>
    </row>
    <row r="159" spans="2:7" x14ac:dyDescent="0.15">
      <c r="B159" s="31" t="s">
        <v>787</v>
      </c>
      <c r="C159" s="17" t="s">
        <v>825</v>
      </c>
      <c r="D159" s="17" t="s">
        <v>826</v>
      </c>
      <c r="E159" s="31" t="s">
        <v>827</v>
      </c>
      <c r="F159" s="34">
        <v>2260</v>
      </c>
      <c r="G159" s="1" t="s">
        <v>1205</v>
      </c>
    </row>
    <row r="160" spans="2:7" x14ac:dyDescent="0.15">
      <c r="B160" s="31" t="s">
        <v>159</v>
      </c>
      <c r="C160" s="17" t="s">
        <v>828</v>
      </c>
      <c r="D160" s="17" t="s">
        <v>829</v>
      </c>
      <c r="E160" s="31" t="s">
        <v>830</v>
      </c>
      <c r="F160" s="34">
        <v>2000</v>
      </c>
      <c r="G160" s="1" t="s">
        <v>1205</v>
      </c>
    </row>
    <row r="161" spans="2:7" x14ac:dyDescent="0.15">
      <c r="B161" s="31" t="s">
        <v>159</v>
      </c>
      <c r="C161" s="17" t="s">
        <v>831</v>
      </c>
      <c r="D161" s="17" t="s">
        <v>832</v>
      </c>
      <c r="E161" s="31" t="s">
        <v>833</v>
      </c>
      <c r="F161" s="34">
        <v>1600</v>
      </c>
      <c r="G161" s="1" t="s">
        <v>1205</v>
      </c>
    </row>
    <row r="162" spans="2:7" x14ac:dyDescent="0.15">
      <c r="B162" s="31" t="s">
        <v>113</v>
      </c>
      <c r="C162" s="17" t="s">
        <v>834</v>
      </c>
      <c r="D162" s="17" t="s">
        <v>835</v>
      </c>
      <c r="E162" s="31" t="s">
        <v>836</v>
      </c>
      <c r="F162" s="34">
        <v>220</v>
      </c>
      <c r="G162" s="1" t="s">
        <v>1205</v>
      </c>
    </row>
    <row r="163" spans="2:7" x14ac:dyDescent="0.15">
      <c r="B163" s="31" t="s">
        <v>787</v>
      </c>
      <c r="C163" s="17" t="s">
        <v>837</v>
      </c>
      <c r="D163" s="17" t="s">
        <v>838</v>
      </c>
      <c r="E163" s="31" t="s">
        <v>839</v>
      </c>
      <c r="F163" s="34">
        <v>4680</v>
      </c>
      <c r="G163" s="1" t="s">
        <v>1205</v>
      </c>
    </row>
    <row r="164" spans="2:7" x14ac:dyDescent="0.15">
      <c r="B164" s="31" t="s">
        <v>119</v>
      </c>
      <c r="C164" s="17" t="s">
        <v>840</v>
      </c>
      <c r="D164" s="17" t="s">
        <v>841</v>
      </c>
      <c r="E164" s="31" t="s">
        <v>839</v>
      </c>
      <c r="F164" s="34">
        <v>1500</v>
      </c>
      <c r="G164" s="1" t="s">
        <v>1205</v>
      </c>
    </row>
    <row r="165" spans="2:7" x14ac:dyDescent="0.15">
      <c r="B165" s="31" t="s">
        <v>159</v>
      </c>
      <c r="C165" s="17" t="s">
        <v>842</v>
      </c>
      <c r="D165" s="17" t="s">
        <v>843</v>
      </c>
      <c r="E165" s="31" t="s">
        <v>844</v>
      </c>
      <c r="F165" s="34">
        <v>400</v>
      </c>
      <c r="G165" s="1" t="s">
        <v>1205</v>
      </c>
    </row>
    <row r="166" spans="2:7" x14ac:dyDescent="0.15">
      <c r="B166" s="31" t="s">
        <v>159</v>
      </c>
      <c r="C166" s="17" t="s">
        <v>845</v>
      </c>
      <c r="D166" s="17" t="s">
        <v>846</v>
      </c>
      <c r="E166" s="31" t="s">
        <v>847</v>
      </c>
      <c r="F166" s="34">
        <v>850</v>
      </c>
      <c r="G166" s="1" t="s">
        <v>1205</v>
      </c>
    </row>
    <row r="167" spans="2:7" x14ac:dyDescent="0.15">
      <c r="B167" s="31" t="s">
        <v>159</v>
      </c>
      <c r="C167" s="17" t="s">
        <v>848</v>
      </c>
      <c r="D167" s="17" t="s">
        <v>849</v>
      </c>
      <c r="E167" s="31" t="s">
        <v>850</v>
      </c>
      <c r="F167" s="34">
        <v>380</v>
      </c>
      <c r="G167" s="1" t="s">
        <v>1205</v>
      </c>
    </row>
    <row r="168" spans="2:7" ht="13.5" x14ac:dyDescent="0.15">
      <c r="B168" s="22" t="s">
        <v>851</v>
      </c>
      <c r="C168" s="17" t="s">
        <v>852</v>
      </c>
      <c r="D168" s="17" t="s">
        <v>853</v>
      </c>
      <c r="E168" s="22" t="s">
        <v>854</v>
      </c>
      <c r="F168" s="30">
        <v>3100</v>
      </c>
      <c r="G168" s="1" t="s">
        <v>1205</v>
      </c>
    </row>
    <row r="169" spans="2:7" ht="13.5" x14ac:dyDescent="0.15">
      <c r="B169" s="22" t="s">
        <v>855</v>
      </c>
      <c r="C169" s="17" t="s">
        <v>856</v>
      </c>
      <c r="D169" s="17" t="s">
        <v>857</v>
      </c>
      <c r="E169" s="22" t="s">
        <v>858</v>
      </c>
      <c r="F169" s="33">
        <v>2570</v>
      </c>
      <c r="G169" s="1" t="s">
        <v>1205</v>
      </c>
    </row>
    <row r="170" spans="2:7" x14ac:dyDescent="0.15">
      <c r="B170" s="31" t="s">
        <v>787</v>
      </c>
      <c r="C170" s="17" t="s">
        <v>859</v>
      </c>
      <c r="D170" s="17" t="s">
        <v>860</v>
      </c>
      <c r="E170" s="31" t="s">
        <v>861</v>
      </c>
      <c r="F170" s="34">
        <v>2950</v>
      </c>
      <c r="G170" s="1" t="s">
        <v>1205</v>
      </c>
    </row>
    <row r="171" spans="2:7" x14ac:dyDescent="0.15">
      <c r="B171" s="31" t="s">
        <v>646</v>
      </c>
      <c r="C171" s="17" t="s">
        <v>862</v>
      </c>
      <c r="D171" s="17" t="s">
        <v>863</v>
      </c>
      <c r="E171" s="31" t="s">
        <v>864</v>
      </c>
      <c r="F171" s="34">
        <v>3900</v>
      </c>
      <c r="G171" s="1" t="s">
        <v>1205</v>
      </c>
    </row>
    <row r="172" spans="2:7" x14ac:dyDescent="0.15">
      <c r="B172" s="31" t="s">
        <v>119</v>
      </c>
      <c r="C172" s="17" t="s">
        <v>865</v>
      </c>
      <c r="D172" s="17" t="s">
        <v>866</v>
      </c>
      <c r="E172" s="31" t="s">
        <v>867</v>
      </c>
      <c r="F172" s="34">
        <v>1650</v>
      </c>
      <c r="G172" s="1" t="s">
        <v>1205</v>
      </c>
    </row>
    <row r="173" spans="2:7" x14ac:dyDescent="0.15">
      <c r="B173" s="31" t="s">
        <v>721</v>
      </c>
      <c r="C173" s="17" t="s">
        <v>868</v>
      </c>
      <c r="D173" s="17" t="s">
        <v>869</v>
      </c>
      <c r="E173" s="31" t="s">
        <v>867</v>
      </c>
      <c r="F173" s="34">
        <v>880</v>
      </c>
      <c r="G173" s="1" t="s">
        <v>1205</v>
      </c>
    </row>
    <row r="174" spans="2:7" x14ac:dyDescent="0.15">
      <c r="B174" s="31" t="s">
        <v>787</v>
      </c>
      <c r="C174" s="17" t="s">
        <v>870</v>
      </c>
      <c r="D174" s="17" t="s">
        <v>871</v>
      </c>
      <c r="E174" s="31" t="s">
        <v>872</v>
      </c>
      <c r="F174" s="34">
        <v>3400</v>
      </c>
      <c r="G174" s="1" t="s">
        <v>1205</v>
      </c>
    </row>
    <row r="175" spans="2:7" x14ac:dyDescent="0.15">
      <c r="B175" s="31" t="s">
        <v>119</v>
      </c>
      <c r="C175" s="17" t="s">
        <v>873</v>
      </c>
      <c r="D175" s="17" t="s">
        <v>874</v>
      </c>
      <c r="E175" s="31" t="s">
        <v>872</v>
      </c>
      <c r="F175" s="34">
        <v>650</v>
      </c>
      <c r="G175" s="1" t="s">
        <v>1205</v>
      </c>
    </row>
    <row r="176" spans="2:7" x14ac:dyDescent="0.15">
      <c r="B176" s="31" t="s">
        <v>787</v>
      </c>
      <c r="C176" s="17" t="s">
        <v>875</v>
      </c>
      <c r="D176" s="17" t="s">
        <v>876</v>
      </c>
      <c r="E176" s="31" t="s">
        <v>877</v>
      </c>
      <c r="F176" s="34">
        <v>3260</v>
      </c>
      <c r="G176" s="1" t="s">
        <v>1205</v>
      </c>
    </row>
    <row r="177" spans="2:7" x14ac:dyDescent="0.15">
      <c r="B177" s="31" t="s">
        <v>119</v>
      </c>
      <c r="C177" s="17" t="s">
        <v>878</v>
      </c>
      <c r="D177" s="17" t="s">
        <v>879</v>
      </c>
      <c r="E177" s="31" t="s">
        <v>880</v>
      </c>
      <c r="F177" s="34">
        <v>980</v>
      </c>
      <c r="G177" s="1" t="s">
        <v>1205</v>
      </c>
    </row>
    <row r="178" spans="2:7" x14ac:dyDescent="0.15">
      <c r="B178" s="31" t="s">
        <v>159</v>
      </c>
      <c r="C178" s="17" t="s">
        <v>881</v>
      </c>
      <c r="D178" s="17" t="s">
        <v>882</v>
      </c>
      <c r="E178" s="31" t="s">
        <v>883</v>
      </c>
      <c r="F178" s="34">
        <v>1120</v>
      </c>
      <c r="G178" s="1" t="s">
        <v>1205</v>
      </c>
    </row>
    <row r="179" spans="2:7" x14ac:dyDescent="0.15">
      <c r="B179" s="31" t="s">
        <v>159</v>
      </c>
      <c r="C179" s="17" t="s">
        <v>884</v>
      </c>
      <c r="D179" s="17" t="s">
        <v>885</v>
      </c>
      <c r="E179" s="31" t="s">
        <v>886</v>
      </c>
      <c r="F179" s="34">
        <v>1180</v>
      </c>
      <c r="G179" s="1" t="s">
        <v>1205</v>
      </c>
    </row>
    <row r="180" spans="2:7" x14ac:dyDescent="0.15">
      <c r="B180" s="31" t="s">
        <v>159</v>
      </c>
      <c r="C180" s="17" t="s">
        <v>887</v>
      </c>
      <c r="D180" s="17" t="s">
        <v>888</v>
      </c>
      <c r="E180" s="31" t="s">
        <v>889</v>
      </c>
      <c r="F180" s="34">
        <v>280</v>
      </c>
      <c r="G180" s="1" t="s">
        <v>1205</v>
      </c>
    </row>
    <row r="181" spans="2:7" x14ac:dyDescent="0.15">
      <c r="B181" s="31" t="s">
        <v>159</v>
      </c>
      <c r="C181" s="17" t="s">
        <v>890</v>
      </c>
      <c r="D181" s="17" t="s">
        <v>891</v>
      </c>
      <c r="E181" s="31" t="s">
        <v>892</v>
      </c>
      <c r="F181" s="34">
        <v>1780</v>
      </c>
      <c r="G181" s="1" t="s">
        <v>1205</v>
      </c>
    </row>
    <row r="182" spans="2:7" x14ac:dyDescent="0.15">
      <c r="B182" s="31" t="s">
        <v>159</v>
      </c>
      <c r="C182" s="17" t="s">
        <v>893</v>
      </c>
      <c r="D182" s="17" t="s">
        <v>894</v>
      </c>
      <c r="E182" s="31" t="s">
        <v>895</v>
      </c>
      <c r="F182" s="34">
        <v>1260</v>
      </c>
      <c r="G182" s="1" t="s">
        <v>1205</v>
      </c>
    </row>
    <row r="183" spans="2:7" x14ac:dyDescent="0.15">
      <c r="B183" s="31" t="s">
        <v>159</v>
      </c>
      <c r="C183" s="17" t="s">
        <v>896</v>
      </c>
      <c r="D183" s="17" t="s">
        <v>897</v>
      </c>
      <c r="E183" s="31" t="s">
        <v>898</v>
      </c>
      <c r="F183" s="34">
        <v>1380</v>
      </c>
      <c r="G183" s="1" t="s">
        <v>1205</v>
      </c>
    </row>
    <row r="184" spans="2:7" x14ac:dyDescent="0.15">
      <c r="B184" s="31" t="s">
        <v>159</v>
      </c>
      <c r="C184" s="17" t="s">
        <v>899</v>
      </c>
      <c r="D184" s="17" t="s">
        <v>900</v>
      </c>
      <c r="E184" s="31" t="s">
        <v>901</v>
      </c>
      <c r="F184" s="34">
        <v>1120</v>
      </c>
      <c r="G184" s="1" t="s">
        <v>1205</v>
      </c>
    </row>
    <row r="185" spans="2:7" x14ac:dyDescent="0.15">
      <c r="B185" s="31" t="s">
        <v>159</v>
      </c>
      <c r="C185" s="17" t="s">
        <v>902</v>
      </c>
      <c r="D185" s="17" t="s">
        <v>903</v>
      </c>
      <c r="E185" s="31" t="s">
        <v>904</v>
      </c>
      <c r="F185" s="34">
        <v>1050</v>
      </c>
      <c r="G185" s="1" t="s">
        <v>1205</v>
      </c>
    </row>
    <row r="186" spans="2:7" x14ac:dyDescent="0.15">
      <c r="B186" s="31" t="s">
        <v>514</v>
      </c>
      <c r="C186" s="17" t="s">
        <v>905</v>
      </c>
      <c r="D186" s="17" t="s">
        <v>906</v>
      </c>
      <c r="E186" s="31" t="s">
        <v>907</v>
      </c>
      <c r="F186" s="34">
        <v>800</v>
      </c>
      <c r="G186" s="1" t="s">
        <v>1205</v>
      </c>
    </row>
    <row r="187" spans="2:7" x14ac:dyDescent="0.15">
      <c r="B187" s="31" t="s">
        <v>787</v>
      </c>
      <c r="C187" s="17" t="s">
        <v>908</v>
      </c>
      <c r="D187" s="17" t="s">
        <v>909</v>
      </c>
      <c r="E187" s="31" t="s">
        <v>910</v>
      </c>
      <c r="F187" s="34">
        <v>4200</v>
      </c>
      <c r="G187" s="1" t="s">
        <v>1205</v>
      </c>
    </row>
    <row r="188" spans="2:7" x14ac:dyDescent="0.15">
      <c r="B188" s="31" t="s">
        <v>787</v>
      </c>
      <c r="C188" s="17" t="s">
        <v>911</v>
      </c>
      <c r="D188" s="17" t="s">
        <v>912</v>
      </c>
      <c r="E188" s="31" t="s">
        <v>913</v>
      </c>
      <c r="F188" s="34">
        <v>1850</v>
      </c>
      <c r="G188" s="1" t="s">
        <v>1205</v>
      </c>
    </row>
    <row r="189" spans="2:7" x14ac:dyDescent="0.15">
      <c r="B189" s="31" t="s">
        <v>119</v>
      </c>
      <c r="C189" s="17" t="s">
        <v>914</v>
      </c>
      <c r="D189" s="17" t="s">
        <v>915</v>
      </c>
      <c r="E189" s="31" t="s">
        <v>916</v>
      </c>
      <c r="F189" s="34">
        <v>1750</v>
      </c>
      <c r="G189" s="1" t="s">
        <v>1205</v>
      </c>
    </row>
    <row r="190" spans="2:7" x14ac:dyDescent="0.15">
      <c r="B190" s="31" t="s">
        <v>159</v>
      </c>
      <c r="C190" s="17" t="s">
        <v>917</v>
      </c>
      <c r="D190" s="17" t="s">
        <v>918</v>
      </c>
      <c r="E190" s="31" t="s">
        <v>919</v>
      </c>
      <c r="F190" s="34">
        <v>1690</v>
      </c>
      <c r="G190" s="1" t="s">
        <v>1205</v>
      </c>
    </row>
    <row r="191" spans="2:7" x14ac:dyDescent="0.15">
      <c r="B191" s="31" t="s">
        <v>159</v>
      </c>
      <c r="C191" s="17" t="s">
        <v>920</v>
      </c>
      <c r="D191" s="17" t="s">
        <v>921</v>
      </c>
      <c r="E191" s="31" t="s">
        <v>922</v>
      </c>
      <c r="F191" s="34">
        <v>710</v>
      </c>
      <c r="G191" s="1" t="s">
        <v>1205</v>
      </c>
    </row>
    <row r="192" spans="2:7" x14ac:dyDescent="0.15">
      <c r="B192" s="31" t="s">
        <v>787</v>
      </c>
      <c r="C192" s="17" t="s">
        <v>923</v>
      </c>
      <c r="D192" s="17" t="s">
        <v>924</v>
      </c>
      <c r="E192" s="31" t="s">
        <v>925</v>
      </c>
      <c r="F192" s="34">
        <v>3290</v>
      </c>
      <c r="G192" s="1" t="s">
        <v>1205</v>
      </c>
    </row>
    <row r="193" spans="2:7" x14ac:dyDescent="0.15">
      <c r="B193" s="31" t="s">
        <v>787</v>
      </c>
      <c r="C193" s="17" t="s">
        <v>926</v>
      </c>
      <c r="D193" s="17" t="s">
        <v>927</v>
      </c>
      <c r="E193" s="31" t="s">
        <v>928</v>
      </c>
      <c r="F193" s="34">
        <v>1160</v>
      </c>
      <c r="G193" s="1" t="s">
        <v>1205</v>
      </c>
    </row>
    <row r="194" spans="2:7" x14ac:dyDescent="0.15">
      <c r="B194" s="31" t="s">
        <v>855</v>
      </c>
      <c r="C194" s="17" t="s">
        <v>929</v>
      </c>
      <c r="D194" s="17" t="s">
        <v>930</v>
      </c>
      <c r="E194" s="31" t="s">
        <v>931</v>
      </c>
      <c r="F194" s="34">
        <v>1470</v>
      </c>
      <c r="G194" s="1" t="s">
        <v>1205</v>
      </c>
    </row>
    <row r="195" spans="2:7" x14ac:dyDescent="0.15">
      <c r="B195" s="31" t="s">
        <v>159</v>
      </c>
      <c r="C195" s="17" t="s">
        <v>932</v>
      </c>
      <c r="D195" s="17" t="s">
        <v>933</v>
      </c>
      <c r="E195" s="31" t="s">
        <v>934</v>
      </c>
      <c r="F195" s="34">
        <v>1240</v>
      </c>
      <c r="G195" s="1" t="s">
        <v>1205</v>
      </c>
    </row>
    <row r="196" spans="2:7" x14ac:dyDescent="0.15">
      <c r="B196" s="31" t="s">
        <v>159</v>
      </c>
      <c r="C196" s="17" t="s">
        <v>935</v>
      </c>
      <c r="D196" s="17" t="s">
        <v>936</v>
      </c>
      <c r="E196" s="31" t="s">
        <v>937</v>
      </c>
      <c r="F196" s="34">
        <v>1050</v>
      </c>
      <c r="G196" s="1" t="s">
        <v>1205</v>
      </c>
    </row>
    <row r="197" spans="2:7" x14ac:dyDescent="0.15">
      <c r="B197" s="31" t="s">
        <v>159</v>
      </c>
      <c r="C197" s="17" t="s">
        <v>938</v>
      </c>
      <c r="D197" s="17" t="s">
        <v>939</v>
      </c>
      <c r="E197" s="31" t="s">
        <v>940</v>
      </c>
      <c r="F197" s="34">
        <v>860</v>
      </c>
      <c r="G197" s="1" t="s">
        <v>1205</v>
      </c>
    </row>
    <row r="198" spans="2:7" x14ac:dyDescent="0.15">
      <c r="B198" s="31" t="s">
        <v>159</v>
      </c>
      <c r="C198" s="17" t="s">
        <v>941</v>
      </c>
      <c r="D198" s="17" t="s">
        <v>942</v>
      </c>
      <c r="E198" s="31" t="s">
        <v>943</v>
      </c>
      <c r="F198" s="34">
        <v>380</v>
      </c>
      <c r="G198" s="1" t="s">
        <v>1205</v>
      </c>
    </row>
    <row r="199" spans="2:7" x14ac:dyDescent="0.15">
      <c r="B199" s="31" t="s">
        <v>159</v>
      </c>
      <c r="C199" s="17" t="s">
        <v>944</v>
      </c>
      <c r="D199" s="17" t="s">
        <v>945</v>
      </c>
      <c r="E199" s="31" t="s">
        <v>946</v>
      </c>
      <c r="F199" s="34">
        <v>1210</v>
      </c>
      <c r="G199" s="1" t="s">
        <v>1205</v>
      </c>
    </row>
    <row r="200" spans="2:7" x14ac:dyDescent="0.15">
      <c r="B200" s="31" t="s">
        <v>159</v>
      </c>
      <c r="C200" s="17" t="s">
        <v>947</v>
      </c>
      <c r="D200" s="17" t="s">
        <v>948</v>
      </c>
      <c r="E200" s="31" t="s">
        <v>949</v>
      </c>
      <c r="F200" s="34">
        <v>2080</v>
      </c>
      <c r="G200" s="1" t="s">
        <v>1205</v>
      </c>
    </row>
    <row r="201" spans="2:7" x14ac:dyDescent="0.15">
      <c r="B201" s="31" t="s">
        <v>787</v>
      </c>
      <c r="C201" s="17" t="s">
        <v>950</v>
      </c>
      <c r="D201" s="17" t="s">
        <v>951</v>
      </c>
      <c r="E201" s="31" t="s">
        <v>952</v>
      </c>
      <c r="F201" s="34">
        <v>4740</v>
      </c>
      <c r="G201" s="1" t="s">
        <v>1205</v>
      </c>
    </row>
    <row r="202" spans="2:7" x14ac:dyDescent="0.15">
      <c r="B202" s="31" t="s">
        <v>119</v>
      </c>
      <c r="C202" s="17" t="s">
        <v>953</v>
      </c>
      <c r="D202" s="17" t="s">
        <v>954</v>
      </c>
      <c r="E202" s="31" t="s">
        <v>952</v>
      </c>
      <c r="F202" s="34">
        <v>1430</v>
      </c>
      <c r="G202" s="1" t="s">
        <v>1205</v>
      </c>
    </row>
    <row r="203" spans="2:7" x14ac:dyDescent="0.15">
      <c r="B203" s="31" t="s">
        <v>159</v>
      </c>
      <c r="C203" s="17" t="s">
        <v>955</v>
      </c>
      <c r="D203" s="17" t="s">
        <v>956</v>
      </c>
      <c r="E203" s="31" t="s">
        <v>957</v>
      </c>
      <c r="F203" s="34">
        <v>2360</v>
      </c>
      <c r="G203" s="1" t="s">
        <v>1205</v>
      </c>
    </row>
    <row r="204" spans="2:7" x14ac:dyDescent="0.15">
      <c r="B204" s="31" t="s">
        <v>787</v>
      </c>
      <c r="C204" s="17" t="s">
        <v>958</v>
      </c>
      <c r="D204" s="17" t="s">
        <v>959</v>
      </c>
      <c r="E204" s="31" t="s">
        <v>960</v>
      </c>
      <c r="F204" s="34">
        <v>1180</v>
      </c>
      <c r="G204" s="1" t="s">
        <v>1205</v>
      </c>
    </row>
    <row r="205" spans="2:7" x14ac:dyDescent="0.15">
      <c r="B205" s="31" t="s">
        <v>119</v>
      </c>
      <c r="C205" s="17" t="s">
        <v>961</v>
      </c>
      <c r="D205" s="17" t="s">
        <v>962</v>
      </c>
      <c r="E205" s="31" t="s">
        <v>960</v>
      </c>
      <c r="F205" s="34">
        <v>540</v>
      </c>
      <c r="G205" s="1" t="s">
        <v>1205</v>
      </c>
    </row>
    <row r="206" spans="2:7" x14ac:dyDescent="0.15">
      <c r="B206" s="31" t="s">
        <v>159</v>
      </c>
      <c r="C206" s="17" t="s">
        <v>963</v>
      </c>
      <c r="D206" s="17" t="s">
        <v>964</v>
      </c>
      <c r="E206" s="31" t="s">
        <v>965</v>
      </c>
      <c r="F206" s="34">
        <v>730</v>
      </c>
      <c r="G206" s="1" t="s">
        <v>1205</v>
      </c>
    </row>
    <row r="207" spans="2:7" x14ac:dyDescent="0.15">
      <c r="B207" s="31" t="s">
        <v>159</v>
      </c>
      <c r="C207" s="17" t="s">
        <v>966</v>
      </c>
      <c r="D207" s="17" t="s">
        <v>967</v>
      </c>
      <c r="E207" s="31" t="s">
        <v>968</v>
      </c>
      <c r="F207" s="34">
        <v>1140</v>
      </c>
      <c r="G207" s="1" t="s">
        <v>1205</v>
      </c>
    </row>
    <row r="208" spans="2:7" x14ac:dyDescent="0.15">
      <c r="B208" s="31" t="s">
        <v>159</v>
      </c>
      <c r="C208" s="17" t="s">
        <v>969</v>
      </c>
      <c r="D208" s="17" t="s">
        <v>970</v>
      </c>
      <c r="E208" s="31" t="s">
        <v>971</v>
      </c>
      <c r="F208" s="34">
        <v>980</v>
      </c>
      <c r="G208" s="1" t="s">
        <v>1205</v>
      </c>
    </row>
    <row r="209" spans="2:7" x14ac:dyDescent="0.15">
      <c r="B209" s="31" t="s">
        <v>787</v>
      </c>
      <c r="C209" s="17" t="s">
        <v>972</v>
      </c>
      <c r="D209" s="17" t="s">
        <v>973</v>
      </c>
      <c r="E209" s="31" t="s">
        <v>974</v>
      </c>
      <c r="F209" s="34">
        <v>3200</v>
      </c>
      <c r="G209" s="1" t="s">
        <v>1205</v>
      </c>
    </row>
    <row r="210" spans="2:7" x14ac:dyDescent="0.15">
      <c r="B210" s="31" t="s">
        <v>119</v>
      </c>
      <c r="C210" s="17" t="s">
        <v>975</v>
      </c>
      <c r="D210" s="17" t="s">
        <v>976</v>
      </c>
      <c r="E210" s="31" t="s">
        <v>974</v>
      </c>
      <c r="F210" s="34">
        <v>2220</v>
      </c>
      <c r="G210" s="1" t="s">
        <v>1205</v>
      </c>
    </row>
    <row r="211" spans="2:7" x14ac:dyDescent="0.15">
      <c r="B211" s="31" t="s">
        <v>787</v>
      </c>
      <c r="C211" s="17" t="s">
        <v>977</v>
      </c>
      <c r="D211" s="17" t="s">
        <v>978</v>
      </c>
      <c r="E211" s="31" t="s">
        <v>979</v>
      </c>
      <c r="F211" s="34">
        <v>1750</v>
      </c>
      <c r="G211" s="1" t="s">
        <v>1205</v>
      </c>
    </row>
    <row r="212" spans="2:7" x14ac:dyDescent="0.15">
      <c r="B212" s="31" t="s">
        <v>119</v>
      </c>
      <c r="C212" s="17" t="s">
        <v>980</v>
      </c>
      <c r="D212" s="17" t="s">
        <v>981</v>
      </c>
      <c r="E212" s="31" t="s">
        <v>982</v>
      </c>
      <c r="F212" s="34">
        <v>1570</v>
      </c>
      <c r="G212" s="1" t="s">
        <v>1205</v>
      </c>
    </row>
    <row r="213" spans="2:7" x14ac:dyDescent="0.15">
      <c r="B213" s="31" t="s">
        <v>159</v>
      </c>
      <c r="C213" s="17" t="s">
        <v>983</v>
      </c>
      <c r="D213" s="17" t="s">
        <v>984</v>
      </c>
      <c r="E213" s="31" t="s">
        <v>985</v>
      </c>
      <c r="F213" s="34">
        <v>800</v>
      </c>
      <c r="G213" s="1" t="s">
        <v>1205</v>
      </c>
    </row>
    <row r="214" spans="2:7" x14ac:dyDescent="0.15">
      <c r="B214" s="31" t="s">
        <v>787</v>
      </c>
      <c r="C214" s="17" t="s">
        <v>986</v>
      </c>
      <c r="D214" s="17" t="s">
        <v>987</v>
      </c>
      <c r="E214" s="31" t="s">
        <v>988</v>
      </c>
      <c r="F214" s="34">
        <v>420</v>
      </c>
      <c r="G214" s="1" t="s">
        <v>1205</v>
      </c>
    </row>
    <row r="215" spans="2:7" x14ac:dyDescent="0.15">
      <c r="B215" s="31" t="s">
        <v>787</v>
      </c>
      <c r="C215" s="17" t="s">
        <v>989</v>
      </c>
      <c r="D215" s="17" t="s">
        <v>990</v>
      </c>
      <c r="E215" s="31" t="s">
        <v>991</v>
      </c>
      <c r="F215" s="34">
        <v>1550</v>
      </c>
      <c r="G215" s="1" t="s">
        <v>1205</v>
      </c>
    </row>
    <row r="216" spans="2:7" x14ac:dyDescent="0.15">
      <c r="B216" s="31" t="s">
        <v>119</v>
      </c>
      <c r="C216" s="17" t="s">
        <v>992</v>
      </c>
      <c r="D216" s="17" t="s">
        <v>993</v>
      </c>
      <c r="E216" s="31" t="s">
        <v>991</v>
      </c>
      <c r="F216" s="34">
        <v>950</v>
      </c>
      <c r="G216" s="1" t="s">
        <v>1205</v>
      </c>
    </row>
    <row r="217" spans="2:7" x14ac:dyDescent="0.15">
      <c r="B217" s="31" t="s">
        <v>159</v>
      </c>
      <c r="C217" s="17" t="s">
        <v>994</v>
      </c>
      <c r="D217" s="17" t="s">
        <v>995</v>
      </c>
      <c r="E217" s="31" t="s">
        <v>996</v>
      </c>
      <c r="F217" s="34">
        <v>1600</v>
      </c>
      <c r="G217" s="1" t="s">
        <v>1205</v>
      </c>
    </row>
    <row r="218" spans="2:7" x14ac:dyDescent="0.15">
      <c r="B218" s="31" t="s">
        <v>159</v>
      </c>
      <c r="C218" s="17" t="s">
        <v>997</v>
      </c>
      <c r="D218" s="17" t="s">
        <v>998</v>
      </c>
      <c r="E218" s="31" t="s">
        <v>999</v>
      </c>
      <c r="F218" s="34">
        <v>190</v>
      </c>
      <c r="G218" s="1" t="s">
        <v>1205</v>
      </c>
    </row>
    <row r="219" spans="2:7" x14ac:dyDescent="0.15">
      <c r="B219" s="31" t="s">
        <v>514</v>
      </c>
      <c r="C219" s="17" t="s">
        <v>1000</v>
      </c>
      <c r="D219" s="17" t="s">
        <v>1001</v>
      </c>
      <c r="E219" s="31" t="s">
        <v>1002</v>
      </c>
      <c r="F219" s="34">
        <v>1150</v>
      </c>
      <c r="G219" s="1" t="s">
        <v>1205</v>
      </c>
    </row>
    <row r="220" spans="2:7" x14ac:dyDescent="0.15">
      <c r="B220" s="31" t="s">
        <v>159</v>
      </c>
      <c r="C220" s="17" t="s">
        <v>1003</v>
      </c>
      <c r="D220" s="17" t="s">
        <v>1004</v>
      </c>
      <c r="E220" s="31" t="s">
        <v>1005</v>
      </c>
      <c r="F220" s="34">
        <v>100</v>
      </c>
      <c r="G220" s="1" t="s">
        <v>1205</v>
      </c>
    </row>
    <row r="221" spans="2:7" x14ac:dyDescent="0.15">
      <c r="B221" s="31" t="s">
        <v>1006</v>
      </c>
      <c r="C221" s="17" t="s">
        <v>1007</v>
      </c>
      <c r="D221" s="17" t="s">
        <v>1008</v>
      </c>
      <c r="E221" s="31" t="s">
        <v>1009</v>
      </c>
      <c r="F221" s="34">
        <v>1990</v>
      </c>
      <c r="G221" s="1" t="s">
        <v>1205</v>
      </c>
    </row>
    <row r="222" spans="2:7" x14ac:dyDescent="0.15">
      <c r="B222" s="31" t="s">
        <v>159</v>
      </c>
      <c r="C222" s="17" t="s">
        <v>1010</v>
      </c>
      <c r="D222" s="17" t="s">
        <v>1011</v>
      </c>
      <c r="E222" s="31" t="s">
        <v>1012</v>
      </c>
      <c r="F222" s="34">
        <v>350</v>
      </c>
      <c r="G222" s="1" t="s">
        <v>1205</v>
      </c>
    </row>
    <row r="223" spans="2:7" x14ac:dyDescent="0.15">
      <c r="B223" s="31" t="s">
        <v>159</v>
      </c>
      <c r="C223" s="1" t="s">
        <v>1013</v>
      </c>
      <c r="D223" s="1" t="s">
        <v>1014</v>
      </c>
      <c r="E223" s="31" t="s">
        <v>1015</v>
      </c>
      <c r="F223" s="34">
        <v>50</v>
      </c>
      <c r="G223" s="1" t="s">
        <v>1205</v>
      </c>
    </row>
    <row r="224" spans="2:7" x14ac:dyDescent="0.15">
      <c r="B224" s="31" t="s">
        <v>787</v>
      </c>
      <c r="C224" s="17" t="s">
        <v>1016</v>
      </c>
      <c r="D224" s="17" t="s">
        <v>1017</v>
      </c>
      <c r="E224" s="31" t="s">
        <v>1018</v>
      </c>
      <c r="F224" s="34">
        <v>2470</v>
      </c>
      <c r="G224" s="1" t="s">
        <v>1205</v>
      </c>
    </row>
    <row r="225" spans="2:7" x14ac:dyDescent="0.15">
      <c r="B225" s="31" t="s">
        <v>797</v>
      </c>
      <c r="C225" s="17" t="s">
        <v>1019</v>
      </c>
      <c r="D225" s="17" t="s">
        <v>1020</v>
      </c>
      <c r="E225" s="31" t="s">
        <v>1021</v>
      </c>
      <c r="F225" s="34">
        <v>3250</v>
      </c>
      <c r="G225" s="1" t="s">
        <v>1205</v>
      </c>
    </row>
    <row r="226" spans="2:7" x14ac:dyDescent="0.15">
      <c r="B226" s="31" t="s">
        <v>576</v>
      </c>
      <c r="C226" s="17" t="s">
        <v>1022</v>
      </c>
      <c r="D226" s="17" t="s">
        <v>1023</v>
      </c>
      <c r="E226" s="31" t="s">
        <v>1024</v>
      </c>
      <c r="F226" s="34">
        <v>3150</v>
      </c>
      <c r="G226" s="1" t="s">
        <v>1205</v>
      </c>
    </row>
    <row r="227" spans="2:7" x14ac:dyDescent="0.15">
      <c r="B227" s="31" t="s">
        <v>119</v>
      </c>
      <c r="C227" s="17" t="s">
        <v>1025</v>
      </c>
      <c r="D227" s="17" t="s">
        <v>1026</v>
      </c>
      <c r="E227" s="31" t="s">
        <v>1027</v>
      </c>
      <c r="F227" s="34">
        <v>3350</v>
      </c>
      <c r="G227" s="1" t="s">
        <v>1205</v>
      </c>
    </row>
    <row r="228" spans="2:7" x14ac:dyDescent="0.15">
      <c r="B228" s="31" t="s">
        <v>119</v>
      </c>
      <c r="C228" s="17" t="s">
        <v>1028</v>
      </c>
      <c r="D228" s="17" t="s">
        <v>1029</v>
      </c>
      <c r="E228" s="31" t="s">
        <v>1030</v>
      </c>
      <c r="F228" s="34">
        <v>3100</v>
      </c>
      <c r="G228" s="1" t="s">
        <v>1205</v>
      </c>
    </row>
    <row r="229" spans="2:7" x14ac:dyDescent="0.15">
      <c r="B229" s="31" t="s">
        <v>787</v>
      </c>
      <c r="C229" s="17" t="s">
        <v>1031</v>
      </c>
      <c r="D229" s="17" t="s">
        <v>1032</v>
      </c>
      <c r="E229" s="31" t="s">
        <v>1033</v>
      </c>
      <c r="F229" s="34">
        <v>1030</v>
      </c>
      <c r="G229" s="1" t="s">
        <v>1205</v>
      </c>
    </row>
    <row r="230" spans="2:7" x14ac:dyDescent="0.15">
      <c r="B230" s="31" t="s">
        <v>159</v>
      </c>
      <c r="C230" s="17" t="s">
        <v>1034</v>
      </c>
      <c r="D230" s="17" t="s">
        <v>1035</v>
      </c>
      <c r="E230" s="31" t="s">
        <v>1036</v>
      </c>
      <c r="F230" s="34">
        <v>3080</v>
      </c>
      <c r="G230" s="1" t="s">
        <v>1205</v>
      </c>
    </row>
    <row r="231" spans="2:7" x14ac:dyDescent="0.15">
      <c r="B231" s="31" t="s">
        <v>159</v>
      </c>
      <c r="C231" s="17" t="s">
        <v>1037</v>
      </c>
      <c r="D231" s="17" t="s">
        <v>1038</v>
      </c>
      <c r="E231" s="31" t="s">
        <v>1039</v>
      </c>
      <c r="F231" s="34">
        <v>350</v>
      </c>
      <c r="G231" s="1" t="s">
        <v>1205</v>
      </c>
    </row>
    <row r="232" spans="2:7" x14ac:dyDescent="0.15">
      <c r="B232" s="31" t="s">
        <v>159</v>
      </c>
      <c r="C232" s="17" t="s">
        <v>1040</v>
      </c>
      <c r="D232" s="17" t="s">
        <v>1041</v>
      </c>
      <c r="E232" s="31" t="s">
        <v>1042</v>
      </c>
      <c r="F232" s="34">
        <v>450</v>
      </c>
      <c r="G232" s="1" t="s">
        <v>1205</v>
      </c>
    </row>
    <row r="233" spans="2:7" x14ac:dyDescent="0.15">
      <c r="B233" s="31" t="s">
        <v>159</v>
      </c>
      <c r="C233" s="17" t="s">
        <v>1043</v>
      </c>
      <c r="D233" s="17" t="s">
        <v>1044</v>
      </c>
      <c r="E233" s="31" t="s">
        <v>1045</v>
      </c>
      <c r="F233" s="34">
        <v>330</v>
      </c>
      <c r="G233" s="1" t="s">
        <v>1205</v>
      </c>
    </row>
    <row r="234" spans="2:7" x14ac:dyDescent="0.15">
      <c r="B234" s="31" t="s">
        <v>159</v>
      </c>
      <c r="C234" s="17" t="s">
        <v>1046</v>
      </c>
      <c r="D234" s="17" t="s">
        <v>1047</v>
      </c>
      <c r="E234" s="31" t="s">
        <v>1048</v>
      </c>
      <c r="F234" s="34">
        <v>70</v>
      </c>
      <c r="G234" s="1" t="s">
        <v>1205</v>
      </c>
    </row>
    <row r="235" spans="2:7" x14ac:dyDescent="0.15">
      <c r="B235" s="31" t="s">
        <v>159</v>
      </c>
      <c r="C235" s="17" t="s">
        <v>1049</v>
      </c>
      <c r="D235" s="17" t="s">
        <v>1050</v>
      </c>
      <c r="E235" s="31" t="s">
        <v>1051</v>
      </c>
      <c r="F235" s="34">
        <v>380</v>
      </c>
      <c r="G235" s="1" t="s">
        <v>1205</v>
      </c>
    </row>
    <row r="236" spans="2:7" x14ac:dyDescent="0.15">
      <c r="B236" s="31" t="s">
        <v>159</v>
      </c>
      <c r="C236" s="17" t="s">
        <v>1052</v>
      </c>
      <c r="D236" s="17" t="s">
        <v>1053</v>
      </c>
      <c r="E236" s="31" t="s">
        <v>1054</v>
      </c>
      <c r="F236" s="34">
        <v>680</v>
      </c>
      <c r="G236" s="1" t="s">
        <v>1205</v>
      </c>
    </row>
    <row r="237" spans="2:7" x14ac:dyDescent="0.15">
      <c r="B237" s="31" t="s">
        <v>159</v>
      </c>
      <c r="C237" s="17" t="s">
        <v>1055</v>
      </c>
      <c r="D237" s="17" t="s">
        <v>1056</v>
      </c>
      <c r="E237" s="31" t="s">
        <v>1057</v>
      </c>
      <c r="F237" s="34">
        <v>390</v>
      </c>
      <c r="G237" s="1" t="s">
        <v>1205</v>
      </c>
    </row>
    <row r="238" spans="2:7" x14ac:dyDescent="0.15">
      <c r="B238" s="31" t="s">
        <v>159</v>
      </c>
      <c r="C238" s="17" t="s">
        <v>1058</v>
      </c>
      <c r="D238" s="17" t="s">
        <v>1059</v>
      </c>
      <c r="E238" s="31" t="s">
        <v>1060</v>
      </c>
      <c r="F238" s="34">
        <v>1900</v>
      </c>
      <c r="G238" s="1" t="s">
        <v>1205</v>
      </c>
    </row>
    <row r="239" spans="2:7" x14ac:dyDescent="0.15">
      <c r="B239" s="31" t="s">
        <v>514</v>
      </c>
      <c r="C239" s="17" t="s">
        <v>1061</v>
      </c>
      <c r="D239" s="17" t="s">
        <v>1062</v>
      </c>
      <c r="E239" s="31" t="s">
        <v>1063</v>
      </c>
      <c r="F239" s="34">
        <v>1330</v>
      </c>
      <c r="G239" s="1" t="s">
        <v>1205</v>
      </c>
    </row>
    <row r="240" spans="2:7" x14ac:dyDescent="0.15">
      <c r="B240" s="31" t="s">
        <v>159</v>
      </c>
      <c r="C240" s="17" t="s">
        <v>1064</v>
      </c>
      <c r="D240" s="17" t="s">
        <v>1065</v>
      </c>
      <c r="E240" s="31" t="s">
        <v>1066</v>
      </c>
      <c r="F240" s="34">
        <v>400</v>
      </c>
      <c r="G240" s="1" t="s">
        <v>1205</v>
      </c>
    </row>
    <row r="241" spans="2:7" x14ac:dyDescent="0.15">
      <c r="B241" s="31" t="s">
        <v>797</v>
      </c>
      <c r="C241" s="17" t="s">
        <v>1067</v>
      </c>
      <c r="D241" s="17" t="s">
        <v>1068</v>
      </c>
      <c r="E241" s="31" t="s">
        <v>1069</v>
      </c>
      <c r="F241" s="34">
        <v>2950</v>
      </c>
      <c r="G241" s="1" t="s">
        <v>1205</v>
      </c>
    </row>
    <row r="242" spans="2:7" x14ac:dyDescent="0.15">
      <c r="B242" s="31" t="s">
        <v>734</v>
      </c>
      <c r="C242" s="17" t="s">
        <v>1070</v>
      </c>
      <c r="D242" s="17" t="s">
        <v>1071</v>
      </c>
      <c r="E242" s="31" t="s">
        <v>1072</v>
      </c>
      <c r="F242" s="34">
        <v>3200</v>
      </c>
      <c r="G242" s="1" t="s">
        <v>1205</v>
      </c>
    </row>
    <row r="243" spans="2:7" x14ac:dyDescent="0.15">
      <c r="B243" s="31" t="s">
        <v>734</v>
      </c>
      <c r="C243" s="17" t="s">
        <v>1073</v>
      </c>
      <c r="D243" s="17" t="s">
        <v>1074</v>
      </c>
      <c r="E243" s="31" t="s">
        <v>1075</v>
      </c>
      <c r="F243" s="34">
        <v>2000</v>
      </c>
      <c r="G243" s="1" t="s">
        <v>1205</v>
      </c>
    </row>
    <row r="244" spans="2:7" x14ac:dyDescent="0.15">
      <c r="B244" s="31" t="s">
        <v>10</v>
      </c>
      <c r="C244" s="17" t="s">
        <v>1076</v>
      </c>
      <c r="D244" s="17" t="s">
        <v>1077</v>
      </c>
      <c r="E244" s="31" t="s">
        <v>1069</v>
      </c>
      <c r="F244" s="34">
        <v>2900</v>
      </c>
      <c r="G244" s="1" t="s">
        <v>1205</v>
      </c>
    </row>
    <row r="245" spans="2:7" x14ac:dyDescent="0.15">
      <c r="B245" s="31" t="s">
        <v>119</v>
      </c>
      <c r="C245" s="17" t="s">
        <v>1078</v>
      </c>
      <c r="D245" s="17" t="s">
        <v>1079</v>
      </c>
      <c r="E245" s="31" t="s">
        <v>1069</v>
      </c>
      <c r="F245" s="34">
        <v>3400</v>
      </c>
      <c r="G245" s="1" t="s">
        <v>1205</v>
      </c>
    </row>
    <row r="246" spans="2:7" x14ac:dyDescent="0.15">
      <c r="B246" s="31" t="s">
        <v>734</v>
      </c>
      <c r="C246" s="17" t="s">
        <v>1080</v>
      </c>
      <c r="D246" s="17" t="s">
        <v>1081</v>
      </c>
      <c r="E246" s="31" t="s">
        <v>1082</v>
      </c>
      <c r="F246" s="34">
        <v>3200</v>
      </c>
      <c r="G246" s="1" t="s">
        <v>1205</v>
      </c>
    </row>
    <row r="247" spans="2:7" x14ac:dyDescent="0.15">
      <c r="B247" s="31" t="s">
        <v>119</v>
      </c>
      <c r="C247" s="17" t="s">
        <v>1083</v>
      </c>
      <c r="D247" s="17" t="s">
        <v>1081</v>
      </c>
      <c r="E247" s="31" t="s">
        <v>1084</v>
      </c>
      <c r="F247" s="34">
        <v>2750</v>
      </c>
      <c r="G247" s="1" t="s">
        <v>1205</v>
      </c>
    </row>
    <row r="248" spans="2:7" x14ac:dyDescent="0.15">
      <c r="B248" s="31" t="s">
        <v>787</v>
      </c>
      <c r="C248" s="17" t="s">
        <v>1085</v>
      </c>
      <c r="D248" s="17" t="s">
        <v>1086</v>
      </c>
      <c r="E248" s="31" t="s">
        <v>1087</v>
      </c>
      <c r="F248" s="34">
        <v>1850</v>
      </c>
      <c r="G248" s="1" t="s">
        <v>1205</v>
      </c>
    </row>
    <row r="249" spans="2:7" x14ac:dyDescent="0.15">
      <c r="B249" s="31" t="s">
        <v>119</v>
      </c>
      <c r="C249" s="17" t="s">
        <v>1088</v>
      </c>
      <c r="D249" s="17" t="s">
        <v>1089</v>
      </c>
      <c r="E249" s="31" t="s">
        <v>1087</v>
      </c>
      <c r="F249" s="34">
        <v>400</v>
      </c>
      <c r="G249" s="1" t="s">
        <v>1205</v>
      </c>
    </row>
    <row r="250" spans="2:7" x14ac:dyDescent="0.15">
      <c r="B250" s="31" t="s">
        <v>159</v>
      </c>
      <c r="C250" s="17" t="s">
        <v>1090</v>
      </c>
      <c r="D250" s="17" t="s">
        <v>1091</v>
      </c>
      <c r="E250" s="31" t="s">
        <v>1092</v>
      </c>
      <c r="F250" s="34">
        <v>4580</v>
      </c>
      <c r="G250" s="1" t="s">
        <v>1205</v>
      </c>
    </row>
    <row r="251" spans="2:7" x14ac:dyDescent="0.15">
      <c r="B251" s="31" t="s">
        <v>159</v>
      </c>
      <c r="C251" s="17" t="s">
        <v>1093</v>
      </c>
      <c r="D251" s="17" t="s">
        <v>1094</v>
      </c>
      <c r="E251" s="31" t="s">
        <v>1095</v>
      </c>
      <c r="F251" s="34">
        <v>1750</v>
      </c>
      <c r="G251" s="1" t="s">
        <v>1205</v>
      </c>
    </row>
    <row r="252" spans="2:7" x14ac:dyDescent="0.15">
      <c r="B252" s="31" t="s">
        <v>734</v>
      </c>
      <c r="C252" s="17" t="s">
        <v>1096</v>
      </c>
      <c r="D252" s="17" t="s">
        <v>1097</v>
      </c>
      <c r="E252" s="31" t="s">
        <v>1098</v>
      </c>
      <c r="F252" s="34">
        <v>3270</v>
      </c>
      <c r="G252" s="1" t="s">
        <v>1205</v>
      </c>
    </row>
    <row r="253" spans="2:7" x14ac:dyDescent="0.15">
      <c r="B253" s="31" t="s">
        <v>734</v>
      </c>
      <c r="C253" s="17" t="s">
        <v>1099</v>
      </c>
      <c r="D253" s="17" t="s">
        <v>1100</v>
      </c>
      <c r="E253" s="31" t="s">
        <v>1101</v>
      </c>
      <c r="F253" s="34">
        <v>3750</v>
      </c>
      <c r="G253" s="1" t="s">
        <v>1205</v>
      </c>
    </row>
    <row r="254" spans="2:7" x14ac:dyDescent="0.15">
      <c r="B254" s="31" t="s">
        <v>119</v>
      </c>
      <c r="C254" s="17" t="s">
        <v>1102</v>
      </c>
      <c r="D254" s="17" t="s">
        <v>1103</v>
      </c>
      <c r="E254" s="31" t="s">
        <v>1098</v>
      </c>
      <c r="F254" s="34">
        <v>3950</v>
      </c>
      <c r="G254" s="1" t="s">
        <v>1205</v>
      </c>
    </row>
    <row r="255" spans="2:7" x14ac:dyDescent="0.15">
      <c r="B255" s="31" t="s">
        <v>10</v>
      </c>
      <c r="C255" s="17" t="s">
        <v>1104</v>
      </c>
      <c r="D255" s="17" t="s">
        <v>1105</v>
      </c>
      <c r="E255" s="31" t="s">
        <v>1098</v>
      </c>
      <c r="F255" s="34">
        <v>2200</v>
      </c>
      <c r="G255" s="1" t="s">
        <v>1205</v>
      </c>
    </row>
    <row r="256" spans="2:7" x14ac:dyDescent="0.15">
      <c r="B256" s="31" t="s">
        <v>159</v>
      </c>
      <c r="C256" s="17" t="s">
        <v>1106</v>
      </c>
      <c r="D256" s="17" t="s">
        <v>1107</v>
      </c>
      <c r="E256" s="31" t="s">
        <v>1108</v>
      </c>
      <c r="F256" s="34">
        <v>950</v>
      </c>
      <c r="G256" s="1" t="s">
        <v>1205</v>
      </c>
    </row>
    <row r="257" spans="2:7" x14ac:dyDescent="0.15">
      <c r="B257" s="31" t="s">
        <v>159</v>
      </c>
      <c r="C257" s="17" t="s">
        <v>1109</v>
      </c>
      <c r="D257" s="17" t="s">
        <v>1110</v>
      </c>
      <c r="E257" s="31" t="s">
        <v>1111</v>
      </c>
      <c r="F257" s="34">
        <v>1200</v>
      </c>
      <c r="G257" s="1" t="s">
        <v>1205</v>
      </c>
    </row>
    <row r="258" spans="2:7" x14ac:dyDescent="0.15">
      <c r="B258" s="31" t="s">
        <v>159</v>
      </c>
      <c r="C258" s="17" t="s">
        <v>1112</v>
      </c>
      <c r="D258" s="17" t="s">
        <v>1113</v>
      </c>
      <c r="E258" s="31" t="s">
        <v>1114</v>
      </c>
      <c r="F258" s="34">
        <v>6200</v>
      </c>
      <c r="G258" s="1" t="s">
        <v>1205</v>
      </c>
    </row>
    <row r="259" spans="2:7" x14ac:dyDescent="0.15">
      <c r="B259" s="31" t="s">
        <v>159</v>
      </c>
      <c r="C259" s="17" t="s">
        <v>1115</v>
      </c>
      <c r="D259" s="17" t="s">
        <v>1116</v>
      </c>
      <c r="E259" s="31" t="s">
        <v>1117</v>
      </c>
      <c r="F259" s="34">
        <v>1450</v>
      </c>
      <c r="G259" s="1" t="s">
        <v>1205</v>
      </c>
    </row>
    <row r="260" spans="2:7" x14ac:dyDescent="0.15">
      <c r="B260" s="31" t="s">
        <v>159</v>
      </c>
      <c r="C260" s="17" t="s">
        <v>1118</v>
      </c>
      <c r="D260" s="17" t="s">
        <v>1119</v>
      </c>
      <c r="E260" s="31" t="s">
        <v>1120</v>
      </c>
      <c r="F260" s="34">
        <v>1050</v>
      </c>
      <c r="G260" s="1" t="s">
        <v>1205</v>
      </c>
    </row>
    <row r="261" spans="2:7" x14ac:dyDescent="0.15">
      <c r="B261" s="31" t="s">
        <v>159</v>
      </c>
      <c r="C261" s="17" t="s">
        <v>1121</v>
      </c>
      <c r="D261" s="17" t="s">
        <v>1122</v>
      </c>
      <c r="E261" s="31" t="s">
        <v>1123</v>
      </c>
      <c r="F261" s="34">
        <v>1010</v>
      </c>
      <c r="G261" s="1" t="s">
        <v>1205</v>
      </c>
    </row>
    <row r="262" spans="2:7" x14ac:dyDescent="0.15">
      <c r="B262" s="31" t="s">
        <v>159</v>
      </c>
      <c r="C262" s="17" t="s">
        <v>1124</v>
      </c>
      <c r="D262" s="17" t="s">
        <v>1125</v>
      </c>
      <c r="E262" s="31" t="s">
        <v>1126</v>
      </c>
      <c r="F262" s="34">
        <v>630</v>
      </c>
      <c r="G262" s="1" t="s">
        <v>1205</v>
      </c>
    </row>
    <row r="263" spans="2:7" x14ac:dyDescent="0.15">
      <c r="B263" s="31" t="s">
        <v>159</v>
      </c>
      <c r="C263" s="17" t="s">
        <v>1127</v>
      </c>
      <c r="D263" s="17" t="s">
        <v>1128</v>
      </c>
      <c r="E263" s="31" t="s">
        <v>1129</v>
      </c>
      <c r="F263" s="34">
        <v>750</v>
      </c>
      <c r="G263" s="1" t="s">
        <v>1205</v>
      </c>
    </row>
    <row r="264" spans="2:7" x14ac:dyDescent="0.15">
      <c r="B264" s="31" t="s">
        <v>159</v>
      </c>
      <c r="C264" s="17" t="s">
        <v>1130</v>
      </c>
      <c r="D264" s="17" t="s">
        <v>1131</v>
      </c>
      <c r="E264" s="31" t="s">
        <v>1132</v>
      </c>
      <c r="F264" s="34">
        <v>2750</v>
      </c>
      <c r="G264" s="1" t="s">
        <v>1205</v>
      </c>
    </row>
    <row r="265" spans="2:7" x14ac:dyDescent="0.15">
      <c r="B265" s="31" t="s">
        <v>159</v>
      </c>
      <c r="C265" s="17" t="s">
        <v>1133</v>
      </c>
      <c r="D265" s="17" t="s">
        <v>1134</v>
      </c>
      <c r="E265" s="31" t="s">
        <v>1135</v>
      </c>
      <c r="F265" s="34">
        <v>900</v>
      </c>
      <c r="G265" s="1" t="s">
        <v>1205</v>
      </c>
    </row>
    <row r="266" spans="2:7" x14ac:dyDescent="0.15">
      <c r="B266" s="31" t="s">
        <v>159</v>
      </c>
      <c r="C266" s="17" t="s">
        <v>1136</v>
      </c>
      <c r="D266" s="17" t="s">
        <v>1137</v>
      </c>
      <c r="E266" s="31" t="s">
        <v>1138</v>
      </c>
      <c r="F266" s="34">
        <v>2010</v>
      </c>
      <c r="G266" s="1" t="s">
        <v>1205</v>
      </c>
    </row>
    <row r="267" spans="2:7" x14ac:dyDescent="0.15">
      <c r="B267" s="31" t="s">
        <v>159</v>
      </c>
      <c r="C267" s="17" t="s">
        <v>1139</v>
      </c>
      <c r="D267" s="17" t="s">
        <v>1140</v>
      </c>
      <c r="E267" s="31" t="s">
        <v>1141</v>
      </c>
      <c r="F267" s="34">
        <v>890</v>
      </c>
      <c r="G267" s="1" t="s">
        <v>1205</v>
      </c>
    </row>
    <row r="268" spans="2:7" x14ac:dyDescent="0.15">
      <c r="B268" s="31" t="s">
        <v>159</v>
      </c>
      <c r="C268" s="17" t="s">
        <v>1142</v>
      </c>
      <c r="D268" s="17" t="s">
        <v>1143</v>
      </c>
      <c r="E268" s="31" t="s">
        <v>1144</v>
      </c>
      <c r="F268" s="34">
        <v>1020</v>
      </c>
      <c r="G268" s="1" t="s">
        <v>1205</v>
      </c>
    </row>
    <row r="269" spans="2:7" x14ac:dyDescent="0.15">
      <c r="B269" s="31" t="s">
        <v>514</v>
      </c>
      <c r="C269" s="17" t="s">
        <v>1145</v>
      </c>
      <c r="D269" s="17" t="s">
        <v>1146</v>
      </c>
      <c r="E269" s="31" t="s">
        <v>1147</v>
      </c>
      <c r="F269" s="34">
        <v>450</v>
      </c>
      <c r="G269" s="1" t="s">
        <v>1205</v>
      </c>
    </row>
    <row r="270" spans="2:7" x14ac:dyDescent="0.15">
      <c r="B270" s="31" t="s">
        <v>514</v>
      </c>
      <c r="C270" s="17" t="s">
        <v>1148</v>
      </c>
      <c r="D270" s="17" t="s">
        <v>1149</v>
      </c>
      <c r="E270" s="31" t="s">
        <v>1150</v>
      </c>
      <c r="F270" s="34">
        <v>920</v>
      </c>
      <c r="G270" s="1" t="s">
        <v>1205</v>
      </c>
    </row>
    <row r="271" spans="2:7" x14ac:dyDescent="0.15">
      <c r="B271" s="31" t="s">
        <v>514</v>
      </c>
      <c r="C271" s="17" t="s">
        <v>1151</v>
      </c>
      <c r="D271" s="17" t="s">
        <v>1152</v>
      </c>
      <c r="E271" s="31" t="s">
        <v>1153</v>
      </c>
      <c r="F271" s="34">
        <v>300</v>
      </c>
      <c r="G271" s="1" t="s">
        <v>1205</v>
      </c>
    </row>
    <row r="272" spans="2:7" x14ac:dyDescent="0.15">
      <c r="B272" s="31" t="s">
        <v>514</v>
      </c>
      <c r="C272" s="17" t="s">
        <v>1154</v>
      </c>
      <c r="D272" s="17" t="s">
        <v>1155</v>
      </c>
      <c r="E272" s="31" t="s">
        <v>1156</v>
      </c>
      <c r="F272" s="34">
        <v>560</v>
      </c>
      <c r="G272" s="1" t="s">
        <v>1205</v>
      </c>
    </row>
    <row r="273" spans="2:7" x14ac:dyDescent="0.15">
      <c r="B273" s="31" t="s">
        <v>514</v>
      </c>
      <c r="C273" s="17" t="s">
        <v>1157</v>
      </c>
      <c r="D273" s="17" t="s">
        <v>1158</v>
      </c>
      <c r="E273" s="31" t="s">
        <v>1159</v>
      </c>
      <c r="F273" s="34">
        <v>400</v>
      </c>
      <c r="G273" s="1" t="s">
        <v>1205</v>
      </c>
    </row>
    <row r="274" spans="2:7" x14ac:dyDescent="0.15">
      <c r="B274" s="31" t="s">
        <v>514</v>
      </c>
      <c r="C274" s="17" t="s">
        <v>1160</v>
      </c>
      <c r="D274" s="17" t="s">
        <v>1161</v>
      </c>
      <c r="E274" s="31" t="s">
        <v>1162</v>
      </c>
      <c r="F274" s="34">
        <v>810</v>
      </c>
      <c r="G274" s="1" t="s">
        <v>1205</v>
      </c>
    </row>
    <row r="275" spans="2:7" x14ac:dyDescent="0.15">
      <c r="B275" s="31" t="s">
        <v>514</v>
      </c>
      <c r="C275" s="17" t="s">
        <v>1163</v>
      </c>
      <c r="D275" s="17" t="s">
        <v>1164</v>
      </c>
      <c r="E275" s="31" t="s">
        <v>1165</v>
      </c>
      <c r="F275" s="34">
        <v>570</v>
      </c>
      <c r="G275" s="1" t="s">
        <v>1205</v>
      </c>
    </row>
    <row r="276" spans="2:7" x14ac:dyDescent="0.15">
      <c r="B276" s="31" t="s">
        <v>1166</v>
      </c>
      <c r="C276" s="17" t="s">
        <v>1167</v>
      </c>
      <c r="D276" s="17" t="s">
        <v>1168</v>
      </c>
      <c r="E276" s="31" t="s">
        <v>1169</v>
      </c>
      <c r="F276" s="34">
        <v>3750</v>
      </c>
      <c r="G276" s="1" t="s">
        <v>1205</v>
      </c>
    </row>
    <row r="277" spans="2:7" x14ac:dyDescent="0.15">
      <c r="B277" s="31" t="s">
        <v>1170</v>
      </c>
      <c r="C277" s="17" t="s">
        <v>1171</v>
      </c>
      <c r="D277" s="17" t="s">
        <v>1172</v>
      </c>
      <c r="E277" s="31" t="s">
        <v>1173</v>
      </c>
      <c r="F277" s="34">
        <v>4080</v>
      </c>
      <c r="G277" s="1" t="s">
        <v>1205</v>
      </c>
    </row>
    <row r="278" spans="2:7" x14ac:dyDescent="0.15">
      <c r="B278" s="31" t="s">
        <v>159</v>
      </c>
      <c r="C278" s="17" t="s">
        <v>1174</v>
      </c>
      <c r="D278" s="17" t="s">
        <v>1175</v>
      </c>
      <c r="E278" s="31" t="s">
        <v>1176</v>
      </c>
      <c r="F278" s="34">
        <v>1050</v>
      </c>
      <c r="G278" s="1" t="s">
        <v>1205</v>
      </c>
    </row>
    <row r="279" spans="2:7" x14ac:dyDescent="0.15">
      <c r="B279" s="31" t="s">
        <v>120</v>
      </c>
      <c r="C279" s="17" t="s">
        <v>1177</v>
      </c>
      <c r="D279" s="17" t="s">
        <v>1178</v>
      </c>
      <c r="E279" s="31" t="s">
        <v>1179</v>
      </c>
      <c r="F279" s="34">
        <v>500</v>
      </c>
      <c r="G279" s="1" t="s">
        <v>1205</v>
      </c>
    </row>
    <row r="280" spans="2:7" x14ac:dyDescent="0.15">
      <c r="B280" s="31" t="s">
        <v>1166</v>
      </c>
      <c r="C280" s="17" t="s">
        <v>1180</v>
      </c>
      <c r="D280" s="17" t="s">
        <v>1181</v>
      </c>
      <c r="E280" s="31" t="s">
        <v>1182</v>
      </c>
      <c r="F280" s="34">
        <v>1070</v>
      </c>
      <c r="G280" s="1" t="s">
        <v>1205</v>
      </c>
    </row>
    <row r="281" spans="2:7" x14ac:dyDescent="0.15">
      <c r="B281" s="31" t="s">
        <v>120</v>
      </c>
      <c r="C281" s="17" t="s">
        <v>1183</v>
      </c>
      <c r="D281" s="17" t="s">
        <v>1184</v>
      </c>
      <c r="E281" s="31" t="s">
        <v>1185</v>
      </c>
      <c r="F281" s="34">
        <v>150</v>
      </c>
      <c r="G281" s="1" t="s">
        <v>1205</v>
      </c>
    </row>
    <row r="282" spans="2:7" x14ac:dyDescent="0.15">
      <c r="B282" s="31" t="s">
        <v>159</v>
      </c>
      <c r="C282" s="17" t="s">
        <v>1186</v>
      </c>
      <c r="D282" s="17" t="s">
        <v>1187</v>
      </c>
      <c r="E282" s="31" t="s">
        <v>1188</v>
      </c>
      <c r="F282" s="34">
        <v>380</v>
      </c>
      <c r="G282" s="1" t="s">
        <v>1205</v>
      </c>
    </row>
    <row r="283" spans="2:7" x14ac:dyDescent="0.15">
      <c r="B283" s="31" t="s">
        <v>159</v>
      </c>
      <c r="C283" s="17" t="s">
        <v>1189</v>
      </c>
      <c r="D283" s="17" t="s">
        <v>1190</v>
      </c>
      <c r="E283" s="31" t="s">
        <v>1191</v>
      </c>
      <c r="F283" s="34">
        <v>560</v>
      </c>
      <c r="G283" s="1" t="s">
        <v>1205</v>
      </c>
    </row>
    <row r="284" spans="2:7" x14ac:dyDescent="0.15">
      <c r="B284" s="31" t="s">
        <v>159</v>
      </c>
      <c r="C284" s="17" t="s">
        <v>1192</v>
      </c>
      <c r="D284" s="17" t="s">
        <v>1193</v>
      </c>
      <c r="E284" s="31" t="s">
        <v>1194</v>
      </c>
      <c r="F284" s="34">
        <v>2000</v>
      </c>
      <c r="G284" s="1" t="s">
        <v>1205</v>
      </c>
    </row>
    <row r="285" spans="2:7" x14ac:dyDescent="0.15">
      <c r="B285" s="31" t="s">
        <v>514</v>
      </c>
      <c r="C285" s="17" t="s">
        <v>1195</v>
      </c>
      <c r="D285" s="17" t="s">
        <v>1196</v>
      </c>
      <c r="E285" s="31" t="s">
        <v>1197</v>
      </c>
      <c r="F285" s="34">
        <v>2300</v>
      </c>
      <c r="G285" s="1" t="s">
        <v>1205</v>
      </c>
    </row>
  </sheetData>
  <sheetProtection autoFilter="0"/>
  <autoFilter ref="A1:M1" xr:uid="{00000000-0009-0000-0000-00000F000000}"/>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FD70-2C66-4C2C-AB57-1283EDC181B0}">
  <sheetPr codeName="Sheet5">
    <pageSetUpPr fitToPage="1"/>
  </sheetPr>
  <dimension ref="A1:W209"/>
  <sheetViews>
    <sheetView topLeftCell="C1" workbookViewId="0">
      <selection activeCell="N50" sqref="N50"/>
    </sheetView>
  </sheetViews>
  <sheetFormatPr defaultColWidth="9" defaultRowHeight="16.5" x14ac:dyDescent="0.15"/>
  <cols>
    <col min="1" max="1" width="16.75" style="316" bestFit="1" customWidth="1"/>
    <col min="2" max="2" width="11.25" style="316" customWidth="1"/>
    <col min="3" max="5" width="11.25" style="363" customWidth="1"/>
    <col min="6" max="17" width="11.25" style="316" customWidth="1"/>
    <col min="18" max="16384" width="9" style="316"/>
  </cols>
  <sheetData>
    <row r="1" spans="1:23" s="300" customFormat="1" ht="24.75" customHeight="1" x14ac:dyDescent="0.15">
      <c r="A1" s="300" t="s">
        <v>1224</v>
      </c>
      <c r="C1" s="301"/>
      <c r="D1" s="301"/>
      <c r="E1" s="301"/>
      <c r="G1" s="300" t="s">
        <v>1547</v>
      </c>
      <c r="M1" s="300" t="s">
        <v>1548</v>
      </c>
    </row>
    <row r="2" spans="1:23" s="302" customFormat="1" x14ac:dyDescent="0.15">
      <c r="A2" s="302">
        <v>1</v>
      </c>
      <c r="B2" s="302">
        <v>2</v>
      </c>
      <c r="C2" s="303">
        <v>3</v>
      </c>
      <c r="D2" s="303">
        <v>4</v>
      </c>
      <c r="E2" s="303">
        <v>5</v>
      </c>
      <c r="F2" s="316"/>
      <c r="G2" s="316">
        <v>1</v>
      </c>
      <c r="H2" s="316">
        <v>2</v>
      </c>
      <c r="I2" s="316">
        <v>3</v>
      </c>
      <c r="J2" s="316">
        <v>4</v>
      </c>
      <c r="K2" s="316">
        <v>5</v>
      </c>
      <c r="L2" s="316"/>
      <c r="M2" s="302">
        <v>1</v>
      </c>
      <c r="N2" s="302">
        <v>2</v>
      </c>
      <c r="O2" s="302">
        <v>3</v>
      </c>
      <c r="P2" s="302">
        <v>4</v>
      </c>
      <c r="Q2" s="302">
        <v>5</v>
      </c>
      <c r="R2" s="316"/>
      <c r="S2" s="316"/>
      <c r="T2" s="316"/>
      <c r="U2" s="316"/>
      <c r="V2" s="316"/>
      <c r="W2" s="316"/>
    </row>
    <row r="3" spans="1:23" s="437" customFormat="1" x14ac:dyDescent="0.15">
      <c r="A3" s="304" t="s">
        <v>1437</v>
      </c>
      <c r="B3" s="305" t="s">
        <v>388</v>
      </c>
      <c r="C3" s="435" t="s">
        <v>1549</v>
      </c>
      <c r="D3" s="436" t="s">
        <v>1440</v>
      </c>
      <c r="E3" s="304" t="s">
        <v>1442</v>
      </c>
      <c r="F3" s="438"/>
      <c r="G3" s="439" t="s">
        <v>1437</v>
      </c>
      <c r="H3" s="440" t="s">
        <v>388</v>
      </c>
      <c r="I3" s="306" t="s">
        <v>1549</v>
      </c>
      <c r="J3" s="348" t="s">
        <v>1440</v>
      </c>
      <c r="K3" s="347" t="s">
        <v>1442</v>
      </c>
      <c r="M3" s="309" t="s">
        <v>1437</v>
      </c>
      <c r="N3" s="310" t="s">
        <v>388</v>
      </c>
      <c r="O3" s="306" t="s">
        <v>1549</v>
      </c>
      <c r="P3" s="308" t="s">
        <v>1440</v>
      </c>
      <c r="Q3" s="307" t="s">
        <v>1442</v>
      </c>
    </row>
    <row r="4" spans="1:23" x14ac:dyDescent="0.15">
      <c r="A4" s="311" t="s">
        <v>1438</v>
      </c>
      <c r="B4" s="312">
        <v>10101</v>
      </c>
      <c r="C4" s="313">
        <v>101011</v>
      </c>
      <c r="D4" s="314">
        <v>101012</v>
      </c>
      <c r="E4" s="315">
        <v>101013</v>
      </c>
      <c r="G4" s="317" t="s">
        <v>1462</v>
      </c>
      <c r="H4" s="318">
        <v>210167</v>
      </c>
      <c r="I4" s="319">
        <v>2101671</v>
      </c>
      <c r="J4" s="320">
        <v>2101672</v>
      </c>
      <c r="K4" s="321">
        <v>2101673</v>
      </c>
      <c r="M4" s="322" t="s">
        <v>126</v>
      </c>
      <c r="N4" s="323">
        <v>20106</v>
      </c>
      <c r="O4" s="324">
        <v>201061</v>
      </c>
      <c r="P4" s="325">
        <v>201062</v>
      </c>
      <c r="Q4" s="326">
        <v>201063</v>
      </c>
    </row>
    <row r="5" spans="1:23" x14ac:dyDescent="0.15">
      <c r="A5" s="327" t="s">
        <v>1441</v>
      </c>
      <c r="B5" s="328">
        <v>10102</v>
      </c>
      <c r="C5" s="329">
        <v>101021</v>
      </c>
      <c r="D5" s="330">
        <v>101022</v>
      </c>
      <c r="E5" s="331">
        <v>101023</v>
      </c>
      <c r="G5" s="332" t="s">
        <v>1463</v>
      </c>
      <c r="H5" s="333">
        <v>210168</v>
      </c>
      <c r="I5" s="334">
        <v>2101681</v>
      </c>
      <c r="J5" s="335">
        <v>2101682</v>
      </c>
      <c r="K5" s="336">
        <v>2101683</v>
      </c>
      <c r="M5" s="337" t="s">
        <v>52</v>
      </c>
      <c r="N5" s="338">
        <v>30102</v>
      </c>
      <c r="O5" s="339">
        <v>301021</v>
      </c>
      <c r="P5" s="340">
        <v>301022</v>
      </c>
      <c r="Q5" s="341">
        <v>301023</v>
      </c>
    </row>
    <row r="6" spans="1:23" x14ac:dyDescent="0.15">
      <c r="A6" s="327" t="s">
        <v>1443</v>
      </c>
      <c r="B6" s="328">
        <v>10103</v>
      </c>
      <c r="C6" s="329">
        <v>101031</v>
      </c>
      <c r="D6" s="330">
        <v>101032</v>
      </c>
      <c r="E6" s="331">
        <v>101033</v>
      </c>
      <c r="G6" s="332" t="s">
        <v>1460</v>
      </c>
      <c r="H6" s="333">
        <v>210169</v>
      </c>
      <c r="I6" s="334">
        <v>2101691</v>
      </c>
      <c r="J6" s="335">
        <v>2101692</v>
      </c>
      <c r="K6" s="336">
        <v>2101693</v>
      </c>
      <c r="M6" s="337" t="s">
        <v>56</v>
      </c>
      <c r="N6" s="338">
        <v>30107</v>
      </c>
      <c r="O6" s="339">
        <v>301071</v>
      </c>
      <c r="P6" s="340">
        <v>301072</v>
      </c>
      <c r="Q6" s="341">
        <v>301073</v>
      </c>
    </row>
    <row r="7" spans="1:23" x14ac:dyDescent="0.15">
      <c r="A7" s="327" t="s">
        <v>1444</v>
      </c>
      <c r="B7" s="328">
        <v>10105</v>
      </c>
      <c r="C7" s="329">
        <v>101051</v>
      </c>
      <c r="D7" s="330">
        <v>101052</v>
      </c>
      <c r="E7" s="331">
        <v>101053</v>
      </c>
      <c r="G7" s="332" t="s">
        <v>1465</v>
      </c>
      <c r="H7" s="333">
        <v>210170</v>
      </c>
      <c r="I7" s="334">
        <v>2101701</v>
      </c>
      <c r="J7" s="335">
        <v>2101702</v>
      </c>
      <c r="K7" s="336">
        <v>2101703</v>
      </c>
      <c r="M7" s="337" t="s">
        <v>1499</v>
      </c>
      <c r="N7" s="338">
        <v>30109</v>
      </c>
      <c r="O7" s="339">
        <v>301091</v>
      </c>
      <c r="P7" s="340">
        <v>301092</v>
      </c>
      <c r="Q7" s="341">
        <v>301093</v>
      </c>
    </row>
    <row r="8" spans="1:23" x14ac:dyDescent="0.15">
      <c r="A8" s="327" t="s">
        <v>1445</v>
      </c>
      <c r="B8" s="328">
        <v>10107</v>
      </c>
      <c r="C8" s="329">
        <v>101071</v>
      </c>
      <c r="D8" s="330">
        <v>101072</v>
      </c>
      <c r="E8" s="331">
        <v>101073</v>
      </c>
      <c r="G8" s="332" t="s">
        <v>1467</v>
      </c>
      <c r="H8" s="333">
        <v>210171</v>
      </c>
      <c r="I8" s="334">
        <v>2101711</v>
      </c>
      <c r="J8" s="335">
        <v>2101712</v>
      </c>
      <c r="K8" s="336">
        <v>2101713</v>
      </c>
      <c r="M8" s="337" t="s">
        <v>62</v>
      </c>
      <c r="N8" s="338">
        <v>30112</v>
      </c>
      <c r="O8" s="339">
        <v>301121</v>
      </c>
      <c r="P8" s="340">
        <v>301122</v>
      </c>
      <c r="Q8" s="341">
        <v>301123</v>
      </c>
    </row>
    <row r="9" spans="1:23" x14ac:dyDescent="0.15">
      <c r="A9" s="327" t="s">
        <v>1446</v>
      </c>
      <c r="B9" s="328">
        <v>10108</v>
      </c>
      <c r="C9" s="329">
        <v>101081</v>
      </c>
      <c r="D9" s="330">
        <v>101082</v>
      </c>
      <c r="E9" s="331">
        <v>101083</v>
      </c>
      <c r="G9" s="332" t="s">
        <v>1474</v>
      </c>
      <c r="H9" s="333">
        <v>210172</v>
      </c>
      <c r="I9" s="334">
        <v>2101721</v>
      </c>
      <c r="J9" s="335">
        <v>2101722</v>
      </c>
      <c r="K9" s="336">
        <v>2101723</v>
      </c>
      <c r="M9" s="920" t="s">
        <v>60</v>
      </c>
      <c r="N9" s="921">
        <v>30118</v>
      </c>
      <c r="O9" s="922">
        <v>301181</v>
      </c>
      <c r="P9" s="923">
        <v>301182</v>
      </c>
      <c r="Q9" s="924">
        <v>301183</v>
      </c>
    </row>
    <row r="10" spans="1:23" x14ac:dyDescent="0.15">
      <c r="A10" s="327" t="s">
        <v>9</v>
      </c>
      <c r="B10" s="328">
        <v>10109</v>
      </c>
      <c r="C10" s="329">
        <v>101091</v>
      </c>
      <c r="D10" s="330">
        <v>101092</v>
      </c>
      <c r="E10" s="331">
        <v>101093</v>
      </c>
      <c r="G10" s="332" t="s">
        <v>1473</v>
      </c>
      <c r="H10" s="333">
        <v>210179</v>
      </c>
      <c r="I10" s="334">
        <v>2101791</v>
      </c>
      <c r="J10" s="335">
        <v>2101792</v>
      </c>
      <c r="K10" s="336">
        <v>2101793</v>
      </c>
      <c r="M10" s="337" t="s">
        <v>61</v>
      </c>
      <c r="N10" s="338">
        <v>30125</v>
      </c>
      <c r="O10" s="339">
        <v>301251</v>
      </c>
      <c r="P10" s="340">
        <v>301252</v>
      </c>
      <c r="Q10" s="341">
        <v>301253</v>
      </c>
    </row>
    <row r="11" spans="1:23" x14ac:dyDescent="0.15">
      <c r="A11" s="327" t="s">
        <v>1447</v>
      </c>
      <c r="B11" s="328">
        <v>10111</v>
      </c>
      <c r="C11" s="329">
        <v>101111</v>
      </c>
      <c r="D11" s="330">
        <v>101112</v>
      </c>
      <c r="E11" s="331">
        <v>101113</v>
      </c>
      <c r="G11" s="332" t="s">
        <v>1438</v>
      </c>
      <c r="H11" s="333">
        <v>210158</v>
      </c>
      <c r="I11" s="334">
        <v>2101581</v>
      </c>
      <c r="J11" s="335">
        <v>2101582</v>
      </c>
      <c r="K11" s="336">
        <v>2101583</v>
      </c>
      <c r="M11" s="337" t="s">
        <v>252</v>
      </c>
      <c r="N11" s="338">
        <v>50104</v>
      </c>
      <c r="O11" s="339">
        <v>501041</v>
      </c>
      <c r="P11" s="340">
        <v>501042</v>
      </c>
      <c r="Q11" s="341">
        <v>501043</v>
      </c>
    </row>
    <row r="12" spans="1:23" x14ac:dyDescent="0.15">
      <c r="A12" s="327" t="s">
        <v>1448</v>
      </c>
      <c r="B12" s="328">
        <v>10113</v>
      </c>
      <c r="C12" s="329">
        <v>101131</v>
      </c>
      <c r="D12" s="330">
        <v>101132</v>
      </c>
      <c r="E12" s="331">
        <v>101133</v>
      </c>
      <c r="G12" s="332" t="s">
        <v>1447</v>
      </c>
      <c r="H12" s="333">
        <v>210159</v>
      </c>
      <c r="I12" s="334">
        <v>2101591</v>
      </c>
      <c r="J12" s="335">
        <v>2101592</v>
      </c>
      <c r="K12" s="336">
        <v>2101593</v>
      </c>
      <c r="M12" s="342" t="s">
        <v>260</v>
      </c>
      <c r="N12" s="343">
        <v>50116</v>
      </c>
      <c r="O12" s="344">
        <v>501161</v>
      </c>
      <c r="P12" s="345">
        <v>501162</v>
      </c>
      <c r="Q12" s="346">
        <v>501163</v>
      </c>
    </row>
    <row r="13" spans="1:23" x14ac:dyDescent="0.15">
      <c r="A13" s="327" t="s">
        <v>1449</v>
      </c>
      <c r="B13" s="328">
        <v>10114</v>
      </c>
      <c r="C13" s="329">
        <v>101141</v>
      </c>
      <c r="D13" s="330">
        <v>101142</v>
      </c>
      <c r="E13" s="331">
        <v>101143</v>
      </c>
      <c r="G13" s="332" t="s">
        <v>1476</v>
      </c>
      <c r="H13" s="333">
        <v>210160</v>
      </c>
      <c r="I13" s="334">
        <v>2101601</v>
      </c>
      <c r="J13" s="335">
        <v>2101602</v>
      </c>
      <c r="K13" s="336">
        <v>2101603</v>
      </c>
    </row>
    <row r="14" spans="1:23" x14ac:dyDescent="0.15">
      <c r="A14" s="327" t="s">
        <v>1450</v>
      </c>
      <c r="B14" s="328">
        <v>10115</v>
      </c>
      <c r="C14" s="329">
        <v>101151</v>
      </c>
      <c r="D14" s="330">
        <v>101152</v>
      </c>
      <c r="E14" s="331">
        <v>101153</v>
      </c>
      <c r="G14" s="332" t="s">
        <v>1477</v>
      </c>
      <c r="H14" s="333">
        <v>210162</v>
      </c>
      <c r="I14" s="334">
        <v>2101621</v>
      </c>
      <c r="J14" s="335">
        <v>2101622</v>
      </c>
      <c r="K14" s="336">
        <v>2101623</v>
      </c>
    </row>
    <row r="15" spans="1:23" x14ac:dyDescent="0.15">
      <c r="A15" s="327" t="s">
        <v>1451</v>
      </c>
      <c r="B15" s="328">
        <v>10116</v>
      </c>
      <c r="C15" s="329">
        <v>101161</v>
      </c>
      <c r="D15" s="330">
        <v>101162</v>
      </c>
      <c r="E15" s="331">
        <v>101163</v>
      </c>
      <c r="G15" s="332" t="s">
        <v>1445</v>
      </c>
      <c r="H15" s="333">
        <v>210163</v>
      </c>
      <c r="I15" s="334">
        <v>2101631</v>
      </c>
      <c r="J15" s="335">
        <v>2101632</v>
      </c>
      <c r="K15" s="336">
        <v>2101633</v>
      </c>
    </row>
    <row r="16" spans="1:23" x14ac:dyDescent="0.15">
      <c r="A16" s="327" t="s">
        <v>1452</v>
      </c>
      <c r="B16" s="328">
        <v>10117</v>
      </c>
      <c r="C16" s="329">
        <v>101171</v>
      </c>
      <c r="D16" s="330">
        <v>101172</v>
      </c>
      <c r="E16" s="331">
        <v>101173</v>
      </c>
      <c r="G16" s="332" t="s">
        <v>1478</v>
      </c>
      <c r="H16" s="333">
        <v>210164</v>
      </c>
      <c r="I16" s="334">
        <v>2101641</v>
      </c>
      <c r="J16" s="335">
        <v>2101642</v>
      </c>
      <c r="K16" s="336">
        <v>2101643</v>
      </c>
    </row>
    <row r="17" spans="1:14" x14ac:dyDescent="0.15">
      <c r="A17" s="327" t="s">
        <v>1453</v>
      </c>
      <c r="B17" s="328">
        <v>10118</v>
      </c>
      <c r="C17" s="329">
        <v>101181</v>
      </c>
      <c r="D17" s="330">
        <v>101182</v>
      </c>
      <c r="E17" s="331">
        <v>101183</v>
      </c>
      <c r="G17" s="332" t="s">
        <v>1457</v>
      </c>
      <c r="H17" s="333">
        <v>210166</v>
      </c>
      <c r="I17" s="334">
        <v>2101661</v>
      </c>
      <c r="J17" s="335">
        <v>2101662</v>
      </c>
      <c r="K17" s="336">
        <v>2101663</v>
      </c>
    </row>
    <row r="18" spans="1:14" x14ac:dyDescent="0.15">
      <c r="A18" s="327" t="s">
        <v>1454</v>
      </c>
      <c r="B18" s="328">
        <v>10119</v>
      </c>
      <c r="C18" s="329">
        <v>101191</v>
      </c>
      <c r="D18" s="330">
        <v>101192</v>
      </c>
      <c r="E18" s="331">
        <v>101193</v>
      </c>
      <c r="G18" s="332" t="s">
        <v>126</v>
      </c>
      <c r="H18" s="333">
        <v>220107</v>
      </c>
      <c r="I18" s="334">
        <v>2201071</v>
      </c>
      <c r="J18" s="335">
        <v>2201072</v>
      </c>
      <c r="K18" s="336">
        <v>2201073</v>
      </c>
    </row>
    <row r="19" spans="1:14" x14ac:dyDescent="0.15">
      <c r="A19" s="327" t="s">
        <v>1455</v>
      </c>
      <c r="B19" s="328">
        <v>10120</v>
      </c>
      <c r="C19" s="329">
        <v>101201</v>
      </c>
      <c r="D19" s="330">
        <v>101202</v>
      </c>
      <c r="E19" s="331">
        <v>101203</v>
      </c>
      <c r="G19" s="332" t="s">
        <v>1488</v>
      </c>
      <c r="H19" s="333">
        <v>220121</v>
      </c>
      <c r="I19" s="334">
        <v>2201211</v>
      </c>
      <c r="J19" s="335">
        <v>2201212</v>
      </c>
      <c r="K19" s="336">
        <v>2201213</v>
      </c>
    </row>
    <row r="20" spans="1:14" x14ac:dyDescent="0.15">
      <c r="A20" s="327" t="s">
        <v>1456</v>
      </c>
      <c r="B20" s="328">
        <v>10122</v>
      </c>
      <c r="C20" s="329">
        <v>101221</v>
      </c>
      <c r="D20" s="330">
        <v>101222</v>
      </c>
      <c r="E20" s="331">
        <v>101223</v>
      </c>
      <c r="G20" s="349" t="s">
        <v>37</v>
      </c>
      <c r="H20" s="333">
        <v>220129</v>
      </c>
      <c r="I20" s="334">
        <v>2201291</v>
      </c>
      <c r="J20" s="335">
        <v>2201292</v>
      </c>
      <c r="K20" s="336">
        <v>2201293</v>
      </c>
    </row>
    <row r="21" spans="1:14" x14ac:dyDescent="0.15">
      <c r="A21" s="327" t="s">
        <v>1457</v>
      </c>
      <c r="B21" s="328">
        <v>10123</v>
      </c>
      <c r="C21" s="329">
        <v>101231</v>
      </c>
      <c r="D21" s="330">
        <v>101232</v>
      </c>
      <c r="E21" s="331">
        <v>101233</v>
      </c>
      <c r="G21" s="349" t="s">
        <v>43</v>
      </c>
      <c r="H21" s="333">
        <v>220134</v>
      </c>
      <c r="I21" s="334">
        <v>2201341</v>
      </c>
      <c r="J21" s="335">
        <v>2201342</v>
      </c>
      <c r="K21" s="336">
        <v>2201343</v>
      </c>
    </row>
    <row r="22" spans="1:14" x14ac:dyDescent="0.15">
      <c r="A22" s="327" t="s">
        <v>1458</v>
      </c>
      <c r="B22" s="328">
        <v>10176</v>
      </c>
      <c r="C22" s="329">
        <v>101761</v>
      </c>
      <c r="D22" s="330">
        <v>101762</v>
      </c>
      <c r="E22" s="331">
        <v>101763</v>
      </c>
      <c r="G22" s="349" t="s">
        <v>47</v>
      </c>
      <c r="H22" s="333">
        <v>220137</v>
      </c>
      <c r="I22" s="334">
        <v>2201371</v>
      </c>
      <c r="J22" s="335">
        <v>2201372</v>
      </c>
      <c r="K22" s="336">
        <v>2201373</v>
      </c>
    </row>
    <row r="23" spans="1:14" x14ac:dyDescent="0.15">
      <c r="A23" s="327" t="s">
        <v>1459</v>
      </c>
      <c r="B23" s="328">
        <v>10177</v>
      </c>
      <c r="C23" s="329">
        <v>101771</v>
      </c>
      <c r="D23" s="330">
        <v>101772</v>
      </c>
      <c r="E23" s="331">
        <v>101773</v>
      </c>
      <c r="G23" s="349" t="s">
        <v>146</v>
      </c>
      <c r="H23" s="333">
        <v>220145</v>
      </c>
      <c r="I23" s="334">
        <v>2201451</v>
      </c>
      <c r="J23" s="335">
        <v>2201452</v>
      </c>
      <c r="K23" s="336">
        <v>2201453</v>
      </c>
    </row>
    <row r="24" spans="1:14" x14ac:dyDescent="0.15">
      <c r="A24" s="327" t="s">
        <v>1460</v>
      </c>
      <c r="B24" s="328">
        <v>10127</v>
      </c>
      <c r="C24" s="329">
        <v>101271</v>
      </c>
      <c r="D24" s="330">
        <v>101272</v>
      </c>
      <c r="E24" s="331">
        <v>101273</v>
      </c>
      <c r="G24" s="350" t="s">
        <v>143</v>
      </c>
      <c r="H24" s="333">
        <v>20146</v>
      </c>
      <c r="I24" s="334">
        <v>201461</v>
      </c>
      <c r="J24" s="335">
        <v>201462</v>
      </c>
      <c r="K24" s="336">
        <v>201463</v>
      </c>
    </row>
    <row r="25" spans="1:14" x14ac:dyDescent="0.15">
      <c r="A25" s="327" t="s">
        <v>1461</v>
      </c>
      <c r="B25" s="328">
        <v>10128</v>
      </c>
      <c r="C25" s="329">
        <v>101281</v>
      </c>
      <c r="D25" s="330">
        <v>101282</v>
      </c>
      <c r="E25" s="331">
        <v>101283</v>
      </c>
      <c r="G25" s="349" t="s">
        <v>24</v>
      </c>
      <c r="H25" s="333">
        <v>220152</v>
      </c>
      <c r="I25" s="334">
        <v>2201521</v>
      </c>
      <c r="J25" s="335">
        <v>2201522</v>
      </c>
      <c r="K25" s="336">
        <v>2201523</v>
      </c>
    </row>
    <row r="26" spans="1:14" x14ac:dyDescent="0.15">
      <c r="A26" s="327" t="s">
        <v>1462</v>
      </c>
      <c r="B26" s="328">
        <v>10130</v>
      </c>
      <c r="C26" s="329">
        <v>101301</v>
      </c>
      <c r="D26" s="330">
        <v>101302</v>
      </c>
      <c r="E26" s="331">
        <v>101303</v>
      </c>
      <c r="G26" s="349" t="s">
        <v>28</v>
      </c>
      <c r="H26" s="333">
        <v>220156</v>
      </c>
      <c r="I26" s="334">
        <v>2201561</v>
      </c>
      <c r="J26" s="335">
        <v>2201562</v>
      </c>
      <c r="K26" s="336">
        <v>2201563</v>
      </c>
    </row>
    <row r="27" spans="1:14" x14ac:dyDescent="0.15">
      <c r="A27" s="327" t="s">
        <v>1463</v>
      </c>
      <c r="B27" s="328">
        <v>10131</v>
      </c>
      <c r="C27" s="329">
        <v>101311</v>
      </c>
      <c r="D27" s="330">
        <v>101312</v>
      </c>
      <c r="E27" s="331">
        <v>101313</v>
      </c>
      <c r="G27" s="349" t="s">
        <v>32</v>
      </c>
      <c r="H27" s="333">
        <v>220160</v>
      </c>
      <c r="I27" s="334">
        <v>2201601</v>
      </c>
      <c r="J27" s="335">
        <v>2201602</v>
      </c>
      <c r="K27" s="336">
        <v>2201603</v>
      </c>
    </row>
    <row r="28" spans="1:14" ht="18.75" x14ac:dyDescent="0.15">
      <c r="A28" s="327" t="s">
        <v>1464</v>
      </c>
      <c r="B28" s="328">
        <v>10133</v>
      </c>
      <c r="C28" s="329">
        <v>101331</v>
      </c>
      <c r="D28" s="330">
        <v>101332</v>
      </c>
      <c r="E28" s="331">
        <v>101333</v>
      </c>
      <c r="G28" s="349" t="s">
        <v>52</v>
      </c>
      <c r="H28" s="333">
        <v>230103</v>
      </c>
      <c r="I28" s="334">
        <v>2301031</v>
      </c>
      <c r="J28" s="335">
        <v>2301032</v>
      </c>
      <c r="K28" s="336">
        <v>2301033</v>
      </c>
      <c r="M28" s="351"/>
      <c r="N28" s="352"/>
    </row>
    <row r="29" spans="1:14" ht="18.75" x14ac:dyDescent="0.15">
      <c r="A29" s="327" t="s">
        <v>1465</v>
      </c>
      <c r="B29" s="328">
        <v>10134</v>
      </c>
      <c r="C29" s="329">
        <v>101341</v>
      </c>
      <c r="D29" s="330">
        <v>101342</v>
      </c>
      <c r="E29" s="331">
        <v>101343</v>
      </c>
      <c r="G29" s="349" t="s">
        <v>1501</v>
      </c>
      <c r="H29" s="333">
        <v>230115</v>
      </c>
      <c r="I29" s="334">
        <v>2301151</v>
      </c>
      <c r="J29" s="335">
        <v>2301152</v>
      </c>
      <c r="K29" s="336">
        <v>2301153</v>
      </c>
      <c r="M29" s="351"/>
      <c r="N29" s="352"/>
    </row>
    <row r="30" spans="1:14" ht="18.75" x14ac:dyDescent="0.15">
      <c r="A30" s="327" t="s">
        <v>1466</v>
      </c>
      <c r="B30" s="328">
        <v>10135</v>
      </c>
      <c r="C30" s="329">
        <v>101351</v>
      </c>
      <c r="D30" s="330">
        <v>101352</v>
      </c>
      <c r="E30" s="331">
        <v>101353</v>
      </c>
      <c r="G30" s="349" t="s">
        <v>58</v>
      </c>
      <c r="H30" s="333">
        <v>230116</v>
      </c>
      <c r="I30" s="334">
        <v>2301161</v>
      </c>
      <c r="J30" s="335">
        <v>2301162</v>
      </c>
      <c r="K30" s="336">
        <v>2301163</v>
      </c>
      <c r="M30" s="351"/>
      <c r="N30" s="352"/>
    </row>
    <row r="31" spans="1:14" ht="18.75" x14ac:dyDescent="0.15">
      <c r="A31" s="327" t="s">
        <v>1467</v>
      </c>
      <c r="B31" s="328">
        <v>10136</v>
      </c>
      <c r="C31" s="329">
        <v>101361</v>
      </c>
      <c r="D31" s="330">
        <v>101362</v>
      </c>
      <c r="E31" s="331">
        <v>101363</v>
      </c>
      <c r="G31" s="349" t="s">
        <v>60</v>
      </c>
      <c r="H31" s="333">
        <v>230120</v>
      </c>
      <c r="I31" s="334">
        <v>2301201</v>
      </c>
      <c r="J31" s="335">
        <v>2301202</v>
      </c>
      <c r="K31" s="336">
        <v>2301203</v>
      </c>
      <c r="M31" s="351"/>
      <c r="N31" s="352"/>
    </row>
    <row r="32" spans="1:14" ht="18.75" x14ac:dyDescent="0.15">
      <c r="A32" s="327" t="s">
        <v>1468</v>
      </c>
      <c r="B32" s="328">
        <v>10137</v>
      </c>
      <c r="C32" s="329">
        <v>101371</v>
      </c>
      <c r="D32" s="330">
        <v>101372</v>
      </c>
      <c r="E32" s="331">
        <v>101373</v>
      </c>
      <c r="G32" s="349" t="s">
        <v>61</v>
      </c>
      <c r="H32" s="333">
        <v>230126</v>
      </c>
      <c r="I32" s="334">
        <v>2301261</v>
      </c>
      <c r="J32" s="335">
        <v>2301262</v>
      </c>
      <c r="K32" s="336">
        <v>2301263</v>
      </c>
      <c r="M32" s="351"/>
      <c r="N32" s="352"/>
    </row>
    <row r="33" spans="1:14" ht="18.75" x14ac:dyDescent="0.15">
      <c r="A33" s="327" t="s">
        <v>1469</v>
      </c>
      <c r="B33" s="328">
        <v>10140</v>
      </c>
      <c r="C33" s="329">
        <v>101401</v>
      </c>
      <c r="D33" s="330">
        <v>101402</v>
      </c>
      <c r="E33" s="331">
        <v>101403</v>
      </c>
      <c r="G33" s="349" t="s">
        <v>174</v>
      </c>
      <c r="H33" s="333">
        <v>240109</v>
      </c>
      <c r="I33" s="334">
        <v>2401091</v>
      </c>
      <c r="J33" s="335">
        <v>2401092</v>
      </c>
      <c r="K33" s="336">
        <v>2401093</v>
      </c>
      <c r="M33" s="351"/>
      <c r="N33" s="352"/>
    </row>
    <row r="34" spans="1:14" ht="18.75" x14ac:dyDescent="0.15">
      <c r="A34" s="327" t="s">
        <v>1471</v>
      </c>
      <c r="B34" s="328">
        <v>10141</v>
      </c>
      <c r="C34" s="329">
        <v>101411</v>
      </c>
      <c r="D34" s="330">
        <v>101412</v>
      </c>
      <c r="E34" s="331">
        <v>101413</v>
      </c>
      <c r="G34" s="349" t="s">
        <v>301</v>
      </c>
      <c r="H34" s="333">
        <v>240110</v>
      </c>
      <c r="I34" s="334">
        <v>2401101</v>
      </c>
      <c r="J34" s="335">
        <v>2401102</v>
      </c>
      <c r="K34" s="336">
        <v>2401103</v>
      </c>
      <c r="M34" s="351"/>
      <c r="N34" s="352"/>
    </row>
    <row r="35" spans="1:14" ht="18.75" x14ac:dyDescent="0.15">
      <c r="A35" s="327" t="s">
        <v>1472</v>
      </c>
      <c r="B35" s="328">
        <v>10178</v>
      </c>
      <c r="C35" s="329">
        <v>101781</v>
      </c>
      <c r="D35" s="330">
        <v>101782</v>
      </c>
      <c r="E35" s="331">
        <v>101783</v>
      </c>
      <c r="G35" s="349" t="s">
        <v>175</v>
      </c>
      <c r="H35" s="333">
        <v>240112</v>
      </c>
      <c r="I35" s="334">
        <v>2401121</v>
      </c>
      <c r="J35" s="335">
        <v>2401122</v>
      </c>
      <c r="K35" s="336">
        <v>2401123</v>
      </c>
      <c r="M35" s="351"/>
      <c r="N35" s="352"/>
    </row>
    <row r="36" spans="1:14" ht="18.75" x14ac:dyDescent="0.15">
      <c r="A36" s="327" t="s">
        <v>1473</v>
      </c>
      <c r="B36" s="328">
        <v>10143</v>
      </c>
      <c r="C36" s="329">
        <v>101431</v>
      </c>
      <c r="D36" s="330">
        <v>101432</v>
      </c>
      <c r="E36" s="331">
        <v>101433</v>
      </c>
      <c r="G36" s="349" t="s">
        <v>302</v>
      </c>
      <c r="H36" s="333">
        <v>240123</v>
      </c>
      <c r="I36" s="334">
        <v>2401231</v>
      </c>
      <c r="J36" s="335">
        <v>2401232</v>
      </c>
      <c r="K36" s="336">
        <v>2401233</v>
      </c>
      <c r="M36" s="351"/>
      <c r="N36" s="352"/>
    </row>
    <row r="37" spans="1:14" ht="18.75" x14ac:dyDescent="0.15">
      <c r="A37" s="327" t="s">
        <v>45</v>
      </c>
      <c r="B37" s="328">
        <v>20101</v>
      </c>
      <c r="C37" s="329">
        <v>201011</v>
      </c>
      <c r="D37" s="330">
        <v>201012</v>
      </c>
      <c r="E37" s="331">
        <v>201013</v>
      </c>
      <c r="G37" s="349" t="s">
        <v>166</v>
      </c>
      <c r="H37" s="333">
        <v>240129</v>
      </c>
      <c r="I37" s="334">
        <v>2401291</v>
      </c>
      <c r="J37" s="335">
        <v>2401292</v>
      </c>
      <c r="K37" s="336">
        <v>2401293</v>
      </c>
      <c r="M37" s="351"/>
      <c r="N37" s="352"/>
    </row>
    <row r="38" spans="1:14" ht="18.75" x14ac:dyDescent="0.15">
      <c r="A38" s="327" t="s">
        <v>46</v>
      </c>
      <c r="B38" s="328">
        <v>20102</v>
      </c>
      <c r="C38" s="329">
        <v>201021</v>
      </c>
      <c r="D38" s="330">
        <v>201022</v>
      </c>
      <c r="E38" s="331">
        <v>201023</v>
      </c>
      <c r="G38" s="349" t="s">
        <v>173</v>
      </c>
      <c r="H38" s="333">
        <v>240133</v>
      </c>
      <c r="I38" s="334">
        <v>2401331</v>
      </c>
      <c r="J38" s="335">
        <v>2401332</v>
      </c>
      <c r="K38" s="336">
        <v>2401333</v>
      </c>
      <c r="M38" s="351"/>
      <c r="N38" s="352"/>
    </row>
    <row r="39" spans="1:14" ht="18.75" x14ac:dyDescent="0.15">
      <c r="A39" s="327" t="s">
        <v>1479</v>
      </c>
      <c r="B39" s="328">
        <v>20104</v>
      </c>
      <c r="C39" s="329">
        <v>201041</v>
      </c>
      <c r="D39" s="330">
        <v>201042</v>
      </c>
      <c r="E39" s="331">
        <v>201043</v>
      </c>
      <c r="G39" s="349" t="s">
        <v>171</v>
      </c>
      <c r="H39" s="333">
        <v>240136</v>
      </c>
      <c r="I39" s="334">
        <v>2401361</v>
      </c>
      <c r="J39" s="335">
        <v>2401362</v>
      </c>
      <c r="K39" s="336">
        <v>2401363</v>
      </c>
      <c r="M39" s="351"/>
      <c r="N39" s="352"/>
    </row>
    <row r="40" spans="1:14" ht="18.75" x14ac:dyDescent="0.15">
      <c r="A40" s="327" t="s">
        <v>126</v>
      </c>
      <c r="B40" s="328">
        <v>20105</v>
      </c>
      <c r="C40" s="329">
        <v>201051</v>
      </c>
      <c r="D40" s="330">
        <v>201052</v>
      </c>
      <c r="E40" s="331">
        <v>201053</v>
      </c>
      <c r="G40" s="349" t="s">
        <v>185</v>
      </c>
      <c r="H40" s="333">
        <v>240140</v>
      </c>
      <c r="I40" s="334">
        <v>2401401</v>
      </c>
      <c r="J40" s="335">
        <v>2401402</v>
      </c>
      <c r="K40" s="336">
        <v>2401403</v>
      </c>
      <c r="M40" s="351"/>
      <c r="N40" s="352"/>
    </row>
    <row r="41" spans="1:14" x14ac:dyDescent="0.15">
      <c r="A41" s="327" t="s">
        <v>127</v>
      </c>
      <c r="B41" s="328">
        <v>20108</v>
      </c>
      <c r="C41" s="329">
        <v>201081</v>
      </c>
      <c r="D41" s="330">
        <v>201082</v>
      </c>
      <c r="E41" s="331">
        <v>201083</v>
      </c>
      <c r="G41" s="349" t="s">
        <v>233</v>
      </c>
      <c r="H41" s="333">
        <v>240153</v>
      </c>
      <c r="I41" s="334">
        <v>2401531</v>
      </c>
      <c r="J41" s="335">
        <v>2401532</v>
      </c>
      <c r="K41" s="336">
        <v>2401533</v>
      </c>
    </row>
    <row r="42" spans="1:14" x14ac:dyDescent="0.15">
      <c r="A42" s="327" t="s">
        <v>128</v>
      </c>
      <c r="B42" s="328">
        <v>20109</v>
      </c>
      <c r="C42" s="329">
        <v>201091</v>
      </c>
      <c r="D42" s="330">
        <v>201092</v>
      </c>
      <c r="E42" s="331">
        <v>201093</v>
      </c>
      <c r="G42" s="349" t="s">
        <v>193</v>
      </c>
      <c r="H42" s="333">
        <v>240159</v>
      </c>
      <c r="I42" s="334">
        <v>2401591</v>
      </c>
      <c r="J42" s="335">
        <v>2401592</v>
      </c>
      <c r="K42" s="336">
        <v>2401593</v>
      </c>
    </row>
    <row r="43" spans="1:14" x14ac:dyDescent="0.15">
      <c r="A43" s="327" t="s">
        <v>1481</v>
      </c>
      <c r="B43" s="328">
        <v>20110</v>
      </c>
      <c r="C43" s="329">
        <v>201101</v>
      </c>
      <c r="D43" s="330">
        <v>201102</v>
      </c>
      <c r="E43" s="331">
        <v>201103</v>
      </c>
      <c r="G43" s="349" t="s">
        <v>198</v>
      </c>
      <c r="H43" s="333">
        <v>240170</v>
      </c>
      <c r="I43" s="334">
        <v>2401701</v>
      </c>
      <c r="J43" s="335">
        <v>2401702</v>
      </c>
      <c r="K43" s="336">
        <v>2401703</v>
      </c>
    </row>
    <row r="44" spans="1:14" x14ac:dyDescent="0.15">
      <c r="A44" s="327" t="s">
        <v>34</v>
      </c>
      <c r="B44" s="328">
        <v>20111</v>
      </c>
      <c r="C44" s="329">
        <v>201111</v>
      </c>
      <c r="D44" s="330">
        <v>201112</v>
      </c>
      <c r="E44" s="331">
        <v>201113</v>
      </c>
      <c r="G44" s="349" t="s">
        <v>209</v>
      </c>
      <c r="H44" s="333">
        <v>240183</v>
      </c>
      <c r="I44" s="334">
        <v>2401831</v>
      </c>
      <c r="J44" s="335">
        <v>2401832</v>
      </c>
      <c r="K44" s="336">
        <v>2401833</v>
      </c>
    </row>
    <row r="45" spans="1:14" x14ac:dyDescent="0.15">
      <c r="A45" s="327" t="s">
        <v>131</v>
      </c>
      <c r="B45" s="328">
        <v>20112</v>
      </c>
      <c r="C45" s="329">
        <v>201121</v>
      </c>
      <c r="D45" s="330">
        <v>201122</v>
      </c>
      <c r="E45" s="331">
        <v>201123</v>
      </c>
      <c r="G45" s="349" t="s">
        <v>213</v>
      </c>
      <c r="H45" s="333">
        <v>240185</v>
      </c>
      <c r="I45" s="334">
        <v>2401851</v>
      </c>
      <c r="J45" s="335">
        <v>2401852</v>
      </c>
      <c r="K45" s="336">
        <v>2401853</v>
      </c>
    </row>
    <row r="46" spans="1:14" x14ac:dyDescent="0.15">
      <c r="A46" s="327" t="s">
        <v>1482</v>
      </c>
      <c r="B46" s="328">
        <v>20113</v>
      </c>
      <c r="C46" s="329">
        <v>201131</v>
      </c>
      <c r="D46" s="330">
        <v>201132</v>
      </c>
      <c r="E46" s="331">
        <v>201133</v>
      </c>
      <c r="G46" s="349" t="s">
        <v>212</v>
      </c>
      <c r="H46" s="333">
        <v>240190</v>
      </c>
      <c r="I46" s="334">
        <v>2401901</v>
      </c>
      <c r="J46" s="335">
        <v>2401902</v>
      </c>
      <c r="K46" s="336">
        <v>2401903</v>
      </c>
    </row>
    <row r="47" spans="1:14" x14ac:dyDescent="0.15">
      <c r="A47" s="327" t="s">
        <v>48</v>
      </c>
      <c r="B47" s="328">
        <v>20114</v>
      </c>
      <c r="C47" s="329">
        <v>201141</v>
      </c>
      <c r="D47" s="330">
        <v>201142</v>
      </c>
      <c r="E47" s="331">
        <v>201143</v>
      </c>
      <c r="G47" s="349" t="s">
        <v>237</v>
      </c>
      <c r="H47" s="333">
        <v>240205</v>
      </c>
      <c r="I47" s="334">
        <v>2402051</v>
      </c>
      <c r="J47" s="335">
        <v>2402052</v>
      </c>
      <c r="K47" s="336">
        <v>2402053</v>
      </c>
    </row>
    <row r="48" spans="1:14" x14ac:dyDescent="0.15">
      <c r="A48" s="327" t="s">
        <v>48</v>
      </c>
      <c r="B48" s="328">
        <v>20114</v>
      </c>
      <c r="C48" s="329">
        <v>201141</v>
      </c>
      <c r="D48" s="330">
        <v>201142</v>
      </c>
      <c r="E48" s="331">
        <v>201143</v>
      </c>
      <c r="G48" s="349" t="s">
        <v>238</v>
      </c>
      <c r="H48" s="333">
        <v>240206</v>
      </c>
      <c r="I48" s="334">
        <v>2402061</v>
      </c>
      <c r="J48" s="335">
        <v>2402062</v>
      </c>
      <c r="K48" s="336">
        <v>2402063</v>
      </c>
    </row>
    <row r="49" spans="1:11" x14ac:dyDescent="0.15">
      <c r="A49" s="327" t="s">
        <v>1483</v>
      </c>
      <c r="B49" s="328">
        <v>20116</v>
      </c>
      <c r="C49" s="329">
        <v>201161</v>
      </c>
      <c r="D49" s="330">
        <v>201162</v>
      </c>
      <c r="E49" s="331">
        <v>201163</v>
      </c>
      <c r="G49" s="349" t="s">
        <v>252</v>
      </c>
      <c r="H49" s="333">
        <v>250105</v>
      </c>
      <c r="I49" s="334">
        <v>2501051</v>
      </c>
      <c r="J49" s="335">
        <v>2501052</v>
      </c>
      <c r="K49" s="336">
        <v>2501053</v>
      </c>
    </row>
    <row r="50" spans="1:11" x14ac:dyDescent="0.15">
      <c r="A50" s="327" t="s">
        <v>1485</v>
      </c>
      <c r="B50" s="328">
        <v>20181</v>
      </c>
      <c r="C50" s="329">
        <v>201811</v>
      </c>
      <c r="D50" s="330">
        <v>201812</v>
      </c>
      <c r="E50" s="331">
        <v>201813</v>
      </c>
      <c r="G50" s="349" t="s">
        <v>256</v>
      </c>
      <c r="H50" s="333">
        <v>250107</v>
      </c>
      <c r="I50" s="334">
        <v>2501071</v>
      </c>
      <c r="J50" s="335">
        <v>2501072</v>
      </c>
      <c r="K50" s="336">
        <v>2501073</v>
      </c>
    </row>
    <row r="51" spans="1:11" x14ac:dyDescent="0.15">
      <c r="A51" s="327" t="s">
        <v>1486</v>
      </c>
      <c r="B51" s="328">
        <v>20117</v>
      </c>
      <c r="C51" s="329">
        <v>201171</v>
      </c>
      <c r="D51" s="330">
        <v>201172</v>
      </c>
      <c r="E51" s="331">
        <v>201173</v>
      </c>
      <c r="G51" s="349" t="s">
        <v>1537</v>
      </c>
      <c r="H51" s="333">
        <v>250106</v>
      </c>
      <c r="I51" s="334">
        <v>2501061</v>
      </c>
      <c r="J51" s="335">
        <v>2501062</v>
      </c>
      <c r="K51" s="336">
        <v>2501063</v>
      </c>
    </row>
    <row r="52" spans="1:11" x14ac:dyDescent="0.15">
      <c r="A52" s="327" t="s">
        <v>1373</v>
      </c>
      <c r="B52" s="328">
        <v>20119</v>
      </c>
      <c r="C52" s="329">
        <v>201191</v>
      </c>
      <c r="D52" s="330">
        <v>201192</v>
      </c>
      <c r="E52" s="331">
        <v>201193</v>
      </c>
      <c r="G52" s="349" t="s">
        <v>260</v>
      </c>
      <c r="H52" s="333">
        <v>250115</v>
      </c>
      <c r="I52" s="334">
        <v>2501151</v>
      </c>
      <c r="J52" s="335">
        <v>2501152</v>
      </c>
      <c r="K52" s="336">
        <v>2501153</v>
      </c>
    </row>
    <row r="53" spans="1:11" x14ac:dyDescent="0.15">
      <c r="A53" s="327" t="s">
        <v>1487</v>
      </c>
      <c r="B53" s="328">
        <v>20183</v>
      </c>
      <c r="C53" s="329">
        <v>201831</v>
      </c>
      <c r="D53" s="330">
        <v>201832</v>
      </c>
      <c r="E53" s="331">
        <v>201833</v>
      </c>
      <c r="G53" s="349" t="s">
        <v>1542</v>
      </c>
      <c r="H53" s="333">
        <v>50138</v>
      </c>
      <c r="I53" s="334">
        <v>501381</v>
      </c>
      <c r="J53" s="335">
        <v>501382</v>
      </c>
      <c r="K53" s="336">
        <v>501383</v>
      </c>
    </row>
    <row r="54" spans="1:11" x14ac:dyDescent="0.15">
      <c r="A54" s="327" t="s">
        <v>1488</v>
      </c>
      <c r="B54" s="328">
        <v>20120</v>
      </c>
      <c r="C54" s="329">
        <v>201201</v>
      </c>
      <c r="D54" s="330">
        <v>201202</v>
      </c>
      <c r="E54" s="331">
        <v>201203</v>
      </c>
      <c r="G54" s="349" t="s">
        <v>1543</v>
      </c>
      <c r="H54" s="333">
        <v>50140</v>
      </c>
      <c r="I54" s="334">
        <v>501401</v>
      </c>
      <c r="J54" s="335">
        <v>501402</v>
      </c>
      <c r="K54" s="336">
        <v>501403</v>
      </c>
    </row>
    <row r="55" spans="1:11" x14ac:dyDescent="0.15">
      <c r="A55" s="327" t="s">
        <v>1489</v>
      </c>
      <c r="B55" s="328">
        <v>20122</v>
      </c>
      <c r="C55" s="329">
        <v>201221</v>
      </c>
      <c r="D55" s="330">
        <v>201222</v>
      </c>
      <c r="E55" s="331">
        <v>201223</v>
      </c>
      <c r="G55" s="353" t="s">
        <v>287</v>
      </c>
      <c r="H55" s="354">
        <v>50143</v>
      </c>
      <c r="I55" s="355">
        <v>501431</v>
      </c>
      <c r="J55" s="356">
        <v>501432</v>
      </c>
      <c r="K55" s="357">
        <v>501433</v>
      </c>
    </row>
    <row r="56" spans="1:11" x14ac:dyDescent="0.15">
      <c r="A56" s="327" t="s">
        <v>298</v>
      </c>
      <c r="B56" s="328">
        <v>20123</v>
      </c>
      <c r="C56" s="329">
        <v>201231</v>
      </c>
      <c r="D56" s="330">
        <v>201232</v>
      </c>
      <c r="E56" s="331">
        <v>201233</v>
      </c>
    </row>
    <row r="57" spans="1:11" x14ac:dyDescent="0.15">
      <c r="A57" s="327" t="s">
        <v>35</v>
      </c>
      <c r="B57" s="328">
        <v>20124</v>
      </c>
      <c r="C57" s="329">
        <v>201241</v>
      </c>
      <c r="D57" s="330">
        <v>201242</v>
      </c>
      <c r="E57" s="331">
        <v>201243</v>
      </c>
    </row>
    <row r="58" spans="1:11" x14ac:dyDescent="0.15">
      <c r="A58" s="327" t="s">
        <v>38</v>
      </c>
      <c r="B58" s="328">
        <v>20125</v>
      </c>
      <c r="C58" s="329">
        <v>201251</v>
      </c>
      <c r="D58" s="330">
        <v>201252</v>
      </c>
      <c r="E58" s="331">
        <v>201253</v>
      </c>
    </row>
    <row r="59" spans="1:11" x14ac:dyDescent="0.15">
      <c r="A59" s="327" t="s">
        <v>1490</v>
      </c>
      <c r="B59" s="328">
        <v>20126</v>
      </c>
      <c r="C59" s="329">
        <v>201261</v>
      </c>
      <c r="D59" s="330">
        <v>201262</v>
      </c>
      <c r="E59" s="331">
        <v>201263</v>
      </c>
    </row>
    <row r="60" spans="1:11" x14ac:dyDescent="0.15">
      <c r="A60" s="327" t="s">
        <v>43</v>
      </c>
      <c r="B60" s="328">
        <v>20130</v>
      </c>
      <c r="C60" s="329">
        <v>201301</v>
      </c>
      <c r="D60" s="330">
        <v>201302</v>
      </c>
      <c r="E60" s="331">
        <v>201303</v>
      </c>
    </row>
    <row r="61" spans="1:11" x14ac:dyDescent="0.15">
      <c r="A61" s="327" t="s">
        <v>44</v>
      </c>
      <c r="B61" s="328">
        <v>20131</v>
      </c>
      <c r="C61" s="329">
        <v>201311</v>
      </c>
      <c r="D61" s="330">
        <v>201312</v>
      </c>
      <c r="E61" s="331">
        <v>201313</v>
      </c>
    </row>
    <row r="62" spans="1:11" x14ac:dyDescent="0.15">
      <c r="A62" s="327" t="s">
        <v>1491</v>
      </c>
      <c r="B62" s="328">
        <v>20135</v>
      </c>
      <c r="C62" s="329">
        <v>201351</v>
      </c>
      <c r="D62" s="330">
        <v>201352</v>
      </c>
      <c r="E62" s="331">
        <v>201353</v>
      </c>
    </row>
    <row r="63" spans="1:11" x14ac:dyDescent="0.15">
      <c r="A63" s="327" t="s">
        <v>1492</v>
      </c>
      <c r="B63" s="328">
        <v>20139</v>
      </c>
      <c r="C63" s="329">
        <v>201391</v>
      </c>
      <c r="D63" s="330">
        <v>201392</v>
      </c>
      <c r="E63" s="331">
        <v>201393</v>
      </c>
    </row>
    <row r="64" spans="1:11" x14ac:dyDescent="0.15">
      <c r="A64" s="327" t="s">
        <v>299</v>
      </c>
      <c r="B64" s="328">
        <v>20140</v>
      </c>
      <c r="C64" s="329">
        <v>201401</v>
      </c>
      <c r="D64" s="330">
        <v>201402</v>
      </c>
      <c r="E64" s="331">
        <v>201403</v>
      </c>
    </row>
    <row r="65" spans="1:5" x14ac:dyDescent="0.15">
      <c r="A65" s="327" t="s">
        <v>41</v>
      </c>
      <c r="B65" s="328">
        <v>20141</v>
      </c>
      <c r="C65" s="329">
        <v>201411</v>
      </c>
      <c r="D65" s="330">
        <v>201412</v>
      </c>
      <c r="E65" s="331">
        <v>201413</v>
      </c>
    </row>
    <row r="66" spans="1:5" x14ac:dyDescent="0.15">
      <c r="A66" s="327" t="s">
        <v>1493</v>
      </c>
      <c r="B66" s="328">
        <v>20143</v>
      </c>
      <c r="C66" s="329">
        <v>201431</v>
      </c>
      <c r="D66" s="330">
        <v>201432</v>
      </c>
      <c r="E66" s="331">
        <v>201433</v>
      </c>
    </row>
    <row r="67" spans="1:5" x14ac:dyDescent="0.15">
      <c r="A67" s="327" t="s">
        <v>146</v>
      </c>
      <c r="B67" s="328">
        <v>20179</v>
      </c>
      <c r="C67" s="329">
        <v>201791</v>
      </c>
      <c r="D67" s="330">
        <v>201792</v>
      </c>
      <c r="E67" s="331">
        <v>201793</v>
      </c>
    </row>
    <row r="68" spans="1:5" x14ac:dyDescent="0.15">
      <c r="A68" s="327" t="s">
        <v>143</v>
      </c>
      <c r="B68" s="328">
        <v>20146</v>
      </c>
      <c r="C68" s="329">
        <v>201461</v>
      </c>
      <c r="D68" s="330">
        <v>201462</v>
      </c>
      <c r="E68" s="331">
        <v>201463</v>
      </c>
    </row>
    <row r="69" spans="1:5" x14ac:dyDescent="0.15">
      <c r="A69" s="327" t="s">
        <v>23</v>
      </c>
      <c r="B69" s="328">
        <v>20148</v>
      </c>
      <c r="C69" s="329">
        <v>201481</v>
      </c>
      <c r="D69" s="330">
        <v>201482</v>
      </c>
      <c r="E69" s="331">
        <v>201483</v>
      </c>
    </row>
    <row r="70" spans="1:5" x14ac:dyDescent="0.15">
      <c r="A70" s="327" t="s">
        <v>25</v>
      </c>
      <c r="B70" s="328">
        <v>20149</v>
      </c>
      <c r="C70" s="329">
        <v>201491</v>
      </c>
      <c r="D70" s="330">
        <v>201492</v>
      </c>
      <c r="E70" s="331">
        <v>201493</v>
      </c>
    </row>
    <row r="71" spans="1:5" x14ac:dyDescent="0.15">
      <c r="A71" s="327" t="s">
        <v>26</v>
      </c>
      <c r="B71" s="328">
        <v>20153</v>
      </c>
      <c r="C71" s="329">
        <v>201531</v>
      </c>
      <c r="D71" s="330">
        <v>201532</v>
      </c>
      <c r="E71" s="331">
        <v>201533</v>
      </c>
    </row>
    <row r="72" spans="1:5" x14ac:dyDescent="0.15">
      <c r="A72" s="327" t="s">
        <v>27</v>
      </c>
      <c r="B72" s="328">
        <v>20154</v>
      </c>
      <c r="C72" s="329">
        <v>201541</v>
      </c>
      <c r="D72" s="330">
        <v>201542</v>
      </c>
      <c r="E72" s="331">
        <v>201543</v>
      </c>
    </row>
    <row r="73" spans="1:5" x14ac:dyDescent="0.15">
      <c r="A73" s="327" t="s">
        <v>30</v>
      </c>
      <c r="B73" s="328">
        <v>20155</v>
      </c>
      <c r="C73" s="329">
        <v>201551</v>
      </c>
      <c r="D73" s="330">
        <v>201552</v>
      </c>
      <c r="E73" s="331">
        <v>201553</v>
      </c>
    </row>
    <row r="74" spans="1:5" x14ac:dyDescent="0.15">
      <c r="A74" s="327" t="s">
        <v>31</v>
      </c>
      <c r="B74" s="328">
        <v>20157</v>
      </c>
      <c r="C74" s="329">
        <v>201571</v>
      </c>
      <c r="D74" s="330">
        <v>201572</v>
      </c>
      <c r="E74" s="331">
        <v>201573</v>
      </c>
    </row>
    <row r="75" spans="1:5" x14ac:dyDescent="0.15">
      <c r="A75" s="327" t="s">
        <v>32</v>
      </c>
      <c r="B75" s="328">
        <v>20158</v>
      </c>
      <c r="C75" s="329">
        <v>201581</v>
      </c>
      <c r="D75" s="330">
        <v>201582</v>
      </c>
      <c r="E75" s="331">
        <v>201583</v>
      </c>
    </row>
    <row r="76" spans="1:5" x14ac:dyDescent="0.15">
      <c r="A76" s="327" t="s">
        <v>33</v>
      </c>
      <c r="B76" s="328">
        <v>20161</v>
      </c>
      <c r="C76" s="329">
        <v>201611</v>
      </c>
      <c r="D76" s="330">
        <v>201612</v>
      </c>
      <c r="E76" s="331">
        <v>201613</v>
      </c>
    </row>
    <row r="77" spans="1:5" x14ac:dyDescent="0.15">
      <c r="A77" s="327" t="s">
        <v>15</v>
      </c>
      <c r="B77" s="328">
        <v>20162</v>
      </c>
      <c r="C77" s="329">
        <v>201621</v>
      </c>
      <c r="D77" s="330">
        <v>201622</v>
      </c>
      <c r="E77" s="331">
        <v>201623</v>
      </c>
    </row>
    <row r="78" spans="1:5" x14ac:dyDescent="0.15">
      <c r="A78" s="327" t="s">
        <v>16</v>
      </c>
      <c r="B78" s="328">
        <v>20163</v>
      </c>
      <c r="C78" s="329">
        <v>201631</v>
      </c>
      <c r="D78" s="330">
        <v>201632</v>
      </c>
      <c r="E78" s="331">
        <v>201633</v>
      </c>
    </row>
    <row r="79" spans="1:5" x14ac:dyDescent="0.15">
      <c r="A79" s="327" t="s">
        <v>17</v>
      </c>
      <c r="B79" s="328">
        <v>20164</v>
      </c>
      <c r="C79" s="329">
        <v>201641</v>
      </c>
      <c r="D79" s="330">
        <v>201642</v>
      </c>
      <c r="E79" s="331">
        <v>201643</v>
      </c>
    </row>
    <row r="80" spans="1:5" x14ac:dyDescent="0.15">
      <c r="A80" s="327" t="s">
        <v>18</v>
      </c>
      <c r="B80" s="328">
        <v>20165</v>
      </c>
      <c r="C80" s="329">
        <v>201651</v>
      </c>
      <c r="D80" s="330">
        <v>201652</v>
      </c>
      <c r="E80" s="331">
        <v>201653</v>
      </c>
    </row>
    <row r="81" spans="1:5" x14ac:dyDescent="0.15">
      <c r="A81" s="327" t="s">
        <v>21</v>
      </c>
      <c r="B81" s="328">
        <v>20167</v>
      </c>
      <c r="C81" s="329">
        <v>201671</v>
      </c>
      <c r="D81" s="330">
        <v>201672</v>
      </c>
      <c r="E81" s="331">
        <v>201673</v>
      </c>
    </row>
    <row r="82" spans="1:5" x14ac:dyDescent="0.15">
      <c r="A82" s="327" t="s">
        <v>19</v>
      </c>
      <c r="B82" s="328">
        <v>20170</v>
      </c>
      <c r="C82" s="329">
        <v>201701</v>
      </c>
      <c r="D82" s="330">
        <v>201702</v>
      </c>
      <c r="E82" s="331">
        <v>201703</v>
      </c>
    </row>
    <row r="83" spans="1:5" x14ac:dyDescent="0.15">
      <c r="A83" s="327" t="s">
        <v>1592</v>
      </c>
      <c r="B83" s="328">
        <v>20172</v>
      </c>
      <c r="C83" s="329">
        <v>201721</v>
      </c>
      <c r="D83" s="330">
        <v>201722</v>
      </c>
      <c r="E83" s="331">
        <v>201723</v>
      </c>
    </row>
    <row r="84" spans="1:5" x14ac:dyDescent="0.15">
      <c r="A84" s="327" t="s">
        <v>223</v>
      </c>
      <c r="B84" s="328">
        <v>20173</v>
      </c>
      <c r="C84" s="329">
        <v>201731</v>
      </c>
      <c r="D84" s="330">
        <v>201732</v>
      </c>
      <c r="E84" s="331">
        <v>201733</v>
      </c>
    </row>
    <row r="85" spans="1:5" x14ac:dyDescent="0.15">
      <c r="A85" s="327" t="s">
        <v>1495</v>
      </c>
      <c r="B85" s="328">
        <v>20174</v>
      </c>
      <c r="C85" s="329">
        <v>201741</v>
      </c>
      <c r="D85" s="330">
        <v>201742</v>
      </c>
      <c r="E85" s="331">
        <v>201743</v>
      </c>
    </row>
    <row r="86" spans="1:5" x14ac:dyDescent="0.15">
      <c r="A86" s="327" t="s">
        <v>1496</v>
      </c>
      <c r="B86" s="328">
        <v>20175</v>
      </c>
      <c r="C86" s="329">
        <v>201751</v>
      </c>
      <c r="D86" s="330">
        <v>201752</v>
      </c>
      <c r="E86" s="331">
        <v>201753</v>
      </c>
    </row>
    <row r="87" spans="1:5" x14ac:dyDescent="0.15">
      <c r="A87" s="327" t="s">
        <v>226</v>
      </c>
      <c r="B87" s="328">
        <v>20176</v>
      </c>
      <c r="C87" s="329">
        <v>201761</v>
      </c>
      <c r="D87" s="330">
        <v>201762</v>
      </c>
      <c r="E87" s="331">
        <v>201763</v>
      </c>
    </row>
    <row r="88" spans="1:5" x14ac:dyDescent="0.15">
      <c r="A88" s="327" t="s">
        <v>227</v>
      </c>
      <c r="B88" s="328">
        <v>20177</v>
      </c>
      <c r="C88" s="329">
        <v>201771</v>
      </c>
      <c r="D88" s="330">
        <v>201772</v>
      </c>
      <c r="E88" s="331">
        <v>201773</v>
      </c>
    </row>
    <row r="89" spans="1:5" x14ac:dyDescent="0.15">
      <c r="A89" s="327" t="s">
        <v>1497</v>
      </c>
      <c r="B89" s="328">
        <v>20178</v>
      </c>
      <c r="C89" s="329">
        <v>201781</v>
      </c>
      <c r="D89" s="330">
        <v>201782</v>
      </c>
      <c r="E89" s="331">
        <v>201783</v>
      </c>
    </row>
    <row r="90" spans="1:5" x14ac:dyDescent="0.15">
      <c r="A90" s="327" t="s">
        <v>1498</v>
      </c>
      <c r="B90" s="328">
        <v>20182</v>
      </c>
      <c r="C90" s="329">
        <v>201821</v>
      </c>
      <c r="D90" s="330">
        <v>201822</v>
      </c>
      <c r="E90" s="331">
        <v>201823</v>
      </c>
    </row>
    <row r="91" spans="1:5" x14ac:dyDescent="0.15">
      <c r="A91" s="327" t="s">
        <v>52</v>
      </c>
      <c r="B91" s="328">
        <v>30101</v>
      </c>
      <c r="C91" s="329">
        <v>301011</v>
      </c>
      <c r="D91" s="330">
        <v>301012</v>
      </c>
      <c r="E91" s="331">
        <v>301013</v>
      </c>
    </row>
    <row r="92" spans="1:5" x14ac:dyDescent="0.15">
      <c r="A92" s="327" t="s">
        <v>53</v>
      </c>
      <c r="B92" s="328">
        <v>30105</v>
      </c>
      <c r="C92" s="329">
        <v>301051</v>
      </c>
      <c r="D92" s="330">
        <v>301052</v>
      </c>
      <c r="E92" s="331">
        <v>301053</v>
      </c>
    </row>
    <row r="93" spans="1:5" x14ac:dyDescent="0.15">
      <c r="A93" s="327" t="s">
        <v>56</v>
      </c>
      <c r="B93" s="328">
        <v>30106</v>
      </c>
      <c r="C93" s="329">
        <v>301061</v>
      </c>
      <c r="D93" s="330">
        <v>301062</v>
      </c>
      <c r="E93" s="331">
        <v>301063</v>
      </c>
    </row>
    <row r="94" spans="1:5" x14ac:dyDescent="0.15">
      <c r="A94" s="327" t="s">
        <v>1499</v>
      </c>
      <c r="B94" s="328">
        <v>30108</v>
      </c>
      <c r="C94" s="329">
        <v>301081</v>
      </c>
      <c r="D94" s="330">
        <v>301082</v>
      </c>
      <c r="E94" s="331">
        <v>301083</v>
      </c>
    </row>
    <row r="95" spans="1:5" x14ac:dyDescent="0.15">
      <c r="A95" s="327" t="s">
        <v>62</v>
      </c>
      <c r="B95" s="328">
        <v>30111</v>
      </c>
      <c r="C95" s="329">
        <v>301111</v>
      </c>
      <c r="D95" s="330">
        <v>301112</v>
      </c>
      <c r="E95" s="331">
        <v>301113</v>
      </c>
    </row>
    <row r="96" spans="1:5" x14ac:dyDescent="0.15">
      <c r="A96" s="327" t="s">
        <v>1500</v>
      </c>
      <c r="B96" s="328">
        <v>30114</v>
      </c>
      <c r="C96" s="329">
        <v>301141</v>
      </c>
      <c r="D96" s="330">
        <v>301142</v>
      </c>
      <c r="E96" s="331">
        <v>301143</v>
      </c>
    </row>
    <row r="97" spans="1:5" x14ac:dyDescent="0.15">
      <c r="A97" s="327" t="s">
        <v>60</v>
      </c>
      <c r="B97" s="328">
        <v>30110</v>
      </c>
      <c r="C97" s="329">
        <v>301101</v>
      </c>
      <c r="D97" s="330">
        <v>301102</v>
      </c>
      <c r="E97" s="331">
        <v>301103</v>
      </c>
    </row>
    <row r="98" spans="1:5" x14ac:dyDescent="0.15">
      <c r="A98" s="327" t="s">
        <v>65</v>
      </c>
      <c r="B98" s="328">
        <v>30121</v>
      </c>
      <c r="C98" s="329">
        <v>301211</v>
      </c>
      <c r="D98" s="330">
        <v>301212</v>
      </c>
      <c r="E98" s="331">
        <v>301213</v>
      </c>
    </row>
    <row r="99" spans="1:5" x14ac:dyDescent="0.15">
      <c r="A99" s="327" t="s">
        <v>66</v>
      </c>
      <c r="B99" s="328">
        <v>30122</v>
      </c>
      <c r="C99" s="329">
        <v>301221</v>
      </c>
      <c r="D99" s="330">
        <v>301222</v>
      </c>
      <c r="E99" s="331">
        <v>301223</v>
      </c>
    </row>
    <row r="100" spans="1:5" x14ac:dyDescent="0.15">
      <c r="A100" s="327" t="s">
        <v>61</v>
      </c>
      <c r="B100" s="328">
        <v>30124</v>
      </c>
      <c r="C100" s="329">
        <v>301241</v>
      </c>
      <c r="D100" s="330">
        <v>301242</v>
      </c>
      <c r="E100" s="331">
        <v>301243</v>
      </c>
    </row>
    <row r="101" spans="1:5" x14ac:dyDescent="0.15">
      <c r="A101" s="327" t="s">
        <v>1502</v>
      </c>
      <c r="B101" s="328">
        <v>30127</v>
      </c>
      <c r="C101" s="329">
        <v>301271</v>
      </c>
      <c r="D101" s="330">
        <v>301272</v>
      </c>
      <c r="E101" s="331">
        <v>301273</v>
      </c>
    </row>
    <row r="102" spans="1:5" x14ac:dyDescent="0.15">
      <c r="A102" s="327" t="s">
        <v>68</v>
      </c>
      <c r="B102" s="328">
        <v>30130</v>
      </c>
      <c r="C102" s="329">
        <v>301301</v>
      </c>
      <c r="D102" s="330">
        <v>301302</v>
      </c>
      <c r="E102" s="331">
        <v>301303</v>
      </c>
    </row>
    <row r="103" spans="1:5" x14ac:dyDescent="0.15">
      <c r="A103" s="327" t="s">
        <v>1503</v>
      </c>
      <c r="B103" s="328">
        <v>40101</v>
      </c>
      <c r="C103" s="329">
        <v>401011</v>
      </c>
      <c r="D103" s="330">
        <v>401012</v>
      </c>
      <c r="E103" s="331">
        <v>401013</v>
      </c>
    </row>
    <row r="104" spans="1:5" x14ac:dyDescent="0.15">
      <c r="A104" s="327" t="s">
        <v>1504</v>
      </c>
      <c r="B104" s="328">
        <v>40102</v>
      </c>
      <c r="C104" s="329">
        <v>401021</v>
      </c>
      <c r="D104" s="330">
        <v>401022</v>
      </c>
      <c r="E104" s="331">
        <v>401023</v>
      </c>
    </row>
    <row r="105" spans="1:5" x14ac:dyDescent="0.15">
      <c r="A105" s="327" t="s">
        <v>1505</v>
      </c>
      <c r="B105" s="328">
        <v>40300</v>
      </c>
      <c r="C105" s="329">
        <v>403001</v>
      </c>
      <c r="D105" s="330">
        <v>403002</v>
      </c>
      <c r="E105" s="331">
        <v>403003</v>
      </c>
    </row>
    <row r="106" spans="1:5" x14ac:dyDescent="0.15">
      <c r="A106" s="327" t="s">
        <v>1506</v>
      </c>
      <c r="B106" s="328">
        <v>40104</v>
      </c>
      <c r="C106" s="329">
        <v>401041</v>
      </c>
      <c r="D106" s="330">
        <v>401042</v>
      </c>
      <c r="E106" s="331">
        <v>401043</v>
      </c>
    </row>
    <row r="107" spans="1:5" x14ac:dyDescent="0.15">
      <c r="A107" s="327" t="s">
        <v>1507</v>
      </c>
      <c r="B107" s="328">
        <v>40105</v>
      </c>
      <c r="C107" s="329">
        <v>401051</v>
      </c>
      <c r="D107" s="330">
        <v>401052</v>
      </c>
      <c r="E107" s="331">
        <v>401053</v>
      </c>
    </row>
    <row r="108" spans="1:5" x14ac:dyDescent="0.15">
      <c r="A108" s="327" t="s">
        <v>1508</v>
      </c>
      <c r="B108" s="328">
        <v>40106</v>
      </c>
      <c r="C108" s="329">
        <v>401061</v>
      </c>
      <c r="D108" s="330">
        <v>401062</v>
      </c>
      <c r="E108" s="331">
        <v>401063</v>
      </c>
    </row>
    <row r="109" spans="1:5" x14ac:dyDescent="0.15">
      <c r="A109" s="327" t="s">
        <v>1509</v>
      </c>
      <c r="B109" s="328">
        <v>40111</v>
      </c>
      <c r="C109" s="329">
        <v>401111</v>
      </c>
      <c r="D109" s="330">
        <v>401112</v>
      </c>
      <c r="E109" s="331">
        <v>401113</v>
      </c>
    </row>
    <row r="110" spans="1:5" x14ac:dyDescent="0.15">
      <c r="A110" s="327" t="s">
        <v>1510</v>
      </c>
      <c r="B110" s="328">
        <v>40113</v>
      </c>
      <c r="C110" s="329">
        <v>401131</v>
      </c>
      <c r="D110" s="330">
        <v>401132</v>
      </c>
      <c r="E110" s="331">
        <v>401133</v>
      </c>
    </row>
    <row r="111" spans="1:5" x14ac:dyDescent="0.15">
      <c r="A111" s="327" t="s">
        <v>1511</v>
      </c>
      <c r="B111" s="328">
        <v>40114</v>
      </c>
      <c r="C111" s="329">
        <v>401141</v>
      </c>
      <c r="D111" s="330">
        <v>401142</v>
      </c>
      <c r="E111" s="331">
        <v>401143</v>
      </c>
    </row>
    <row r="112" spans="1:5" x14ac:dyDescent="0.15">
      <c r="A112" s="327" t="s">
        <v>1512</v>
      </c>
      <c r="B112" s="328">
        <v>40115</v>
      </c>
      <c r="C112" s="329">
        <v>401151</v>
      </c>
      <c r="D112" s="330">
        <v>401152</v>
      </c>
      <c r="E112" s="331">
        <v>401153</v>
      </c>
    </row>
    <row r="113" spans="1:6" x14ac:dyDescent="0.15">
      <c r="A113" s="327" t="s">
        <v>1513</v>
      </c>
      <c r="B113" s="328">
        <v>40116</v>
      </c>
      <c r="C113" s="329">
        <v>401161</v>
      </c>
      <c r="D113" s="330">
        <v>401162</v>
      </c>
      <c r="E113" s="331">
        <v>401163</v>
      </c>
    </row>
    <row r="114" spans="1:6" x14ac:dyDescent="0.15">
      <c r="A114" s="327" t="s">
        <v>1514</v>
      </c>
      <c r="B114" s="328">
        <v>40117</v>
      </c>
      <c r="C114" s="329">
        <v>401171</v>
      </c>
      <c r="D114" s="330">
        <v>401172</v>
      </c>
      <c r="E114" s="331">
        <v>401173</v>
      </c>
    </row>
    <row r="115" spans="1:6" x14ac:dyDescent="0.15">
      <c r="A115" s="327" t="s">
        <v>302</v>
      </c>
      <c r="B115" s="328">
        <v>40121</v>
      </c>
      <c r="C115" s="329">
        <v>401211</v>
      </c>
      <c r="D115" s="330">
        <v>401212</v>
      </c>
      <c r="E115" s="331">
        <v>401213</v>
      </c>
    </row>
    <row r="116" spans="1:6" x14ac:dyDescent="0.15">
      <c r="A116" s="327" t="s">
        <v>1515</v>
      </c>
      <c r="B116" s="328">
        <v>40124</v>
      </c>
      <c r="C116" s="329">
        <v>401241</v>
      </c>
      <c r="D116" s="330">
        <v>401242</v>
      </c>
      <c r="E116" s="331">
        <v>401243</v>
      </c>
    </row>
    <row r="117" spans="1:6" x14ac:dyDescent="0.15">
      <c r="A117" s="327" t="s">
        <v>1516</v>
      </c>
      <c r="B117" s="328">
        <v>40125</v>
      </c>
      <c r="C117" s="329">
        <v>401251</v>
      </c>
      <c r="D117" s="330">
        <v>401252</v>
      </c>
      <c r="E117" s="331">
        <v>401253</v>
      </c>
    </row>
    <row r="118" spans="1:6" x14ac:dyDescent="0.15">
      <c r="A118" s="327" t="s">
        <v>1517</v>
      </c>
      <c r="B118" s="328">
        <v>40126</v>
      </c>
      <c r="C118" s="329">
        <v>401261</v>
      </c>
      <c r="D118" s="330">
        <v>401262</v>
      </c>
      <c r="E118" s="331">
        <v>401263</v>
      </c>
    </row>
    <row r="119" spans="1:6" x14ac:dyDescent="0.15">
      <c r="A119" s="358" t="s">
        <v>1518</v>
      </c>
      <c r="B119" s="359">
        <v>40127</v>
      </c>
      <c r="C119" s="360">
        <v>401271</v>
      </c>
      <c r="D119" s="361">
        <v>401272</v>
      </c>
      <c r="E119" s="362">
        <v>401273</v>
      </c>
      <c r="F119" s="363"/>
    </row>
    <row r="120" spans="1:6" x14ac:dyDescent="0.15">
      <c r="A120" s="327" t="s">
        <v>169</v>
      </c>
      <c r="B120" s="328">
        <v>40130</v>
      </c>
      <c r="C120" s="329">
        <v>401301</v>
      </c>
      <c r="D120" s="330">
        <v>401302</v>
      </c>
      <c r="E120" s="331">
        <v>401303</v>
      </c>
    </row>
    <row r="121" spans="1:6" x14ac:dyDescent="0.15">
      <c r="A121" s="327" t="s">
        <v>170</v>
      </c>
      <c r="B121" s="328">
        <v>40131</v>
      </c>
      <c r="C121" s="329">
        <v>401311</v>
      </c>
      <c r="D121" s="330">
        <v>401312</v>
      </c>
      <c r="E121" s="331">
        <v>401313</v>
      </c>
    </row>
    <row r="122" spans="1:6" x14ac:dyDescent="0.15">
      <c r="A122" s="327" t="s">
        <v>171</v>
      </c>
      <c r="B122" s="328">
        <v>40135</v>
      </c>
      <c r="C122" s="329">
        <v>401351</v>
      </c>
      <c r="D122" s="330">
        <v>401352</v>
      </c>
      <c r="E122" s="331">
        <v>401353</v>
      </c>
    </row>
    <row r="123" spans="1:6" x14ac:dyDescent="0.15">
      <c r="A123" s="358" t="s">
        <v>176</v>
      </c>
      <c r="B123" s="359">
        <v>40139</v>
      </c>
      <c r="C123" s="364">
        <v>401391</v>
      </c>
      <c r="D123" s="365">
        <v>401392</v>
      </c>
      <c r="E123" s="366">
        <v>401393</v>
      </c>
    </row>
    <row r="124" spans="1:6" x14ac:dyDescent="0.15">
      <c r="A124" s="327" t="s">
        <v>177</v>
      </c>
      <c r="B124" s="328">
        <v>40141</v>
      </c>
      <c r="C124" s="329">
        <v>401411</v>
      </c>
      <c r="D124" s="330">
        <v>401412</v>
      </c>
      <c r="E124" s="331">
        <v>401413</v>
      </c>
    </row>
    <row r="125" spans="1:6" x14ac:dyDescent="0.15">
      <c r="A125" s="327" t="s">
        <v>178</v>
      </c>
      <c r="B125" s="328">
        <v>40144</v>
      </c>
      <c r="C125" s="329">
        <v>401441</v>
      </c>
      <c r="D125" s="330">
        <v>401442</v>
      </c>
      <c r="E125" s="331">
        <v>401443</v>
      </c>
    </row>
    <row r="126" spans="1:6" x14ac:dyDescent="0.15">
      <c r="A126" s="327" t="s">
        <v>1520</v>
      </c>
      <c r="B126" s="328">
        <v>40145</v>
      </c>
      <c r="C126" s="329">
        <v>401451</v>
      </c>
      <c r="D126" s="330">
        <v>401452</v>
      </c>
      <c r="E126" s="331">
        <v>401453</v>
      </c>
    </row>
    <row r="127" spans="1:6" x14ac:dyDescent="0.15">
      <c r="A127" s="327" t="s">
        <v>180</v>
      </c>
      <c r="B127" s="328">
        <v>40146</v>
      </c>
      <c r="C127" s="329">
        <v>401461</v>
      </c>
      <c r="D127" s="330">
        <v>401462</v>
      </c>
      <c r="E127" s="331">
        <v>401463</v>
      </c>
    </row>
    <row r="128" spans="1:6" x14ac:dyDescent="0.15">
      <c r="A128" s="327" t="s">
        <v>1521</v>
      </c>
      <c r="B128" s="328">
        <v>40147</v>
      </c>
      <c r="C128" s="329">
        <v>401471</v>
      </c>
      <c r="D128" s="330">
        <v>401472</v>
      </c>
      <c r="E128" s="331">
        <v>401473</v>
      </c>
    </row>
    <row r="129" spans="1:5" x14ac:dyDescent="0.15">
      <c r="A129" s="327" t="s">
        <v>1522</v>
      </c>
      <c r="B129" s="328">
        <v>40148</v>
      </c>
      <c r="C129" s="329">
        <v>401481</v>
      </c>
      <c r="D129" s="330">
        <v>401482</v>
      </c>
      <c r="E129" s="331">
        <v>401483</v>
      </c>
    </row>
    <row r="130" spans="1:5" x14ac:dyDescent="0.15">
      <c r="A130" s="327" t="s">
        <v>229</v>
      </c>
      <c r="B130" s="328">
        <v>40151</v>
      </c>
      <c r="C130" s="329">
        <v>401511</v>
      </c>
      <c r="D130" s="330">
        <v>401512</v>
      </c>
      <c r="E130" s="331">
        <v>401513</v>
      </c>
    </row>
    <row r="131" spans="1:5" x14ac:dyDescent="0.15">
      <c r="A131" s="327" t="s">
        <v>230</v>
      </c>
      <c r="B131" s="328">
        <v>40152</v>
      </c>
      <c r="C131" s="329">
        <v>401521</v>
      </c>
      <c r="D131" s="330">
        <v>401522</v>
      </c>
      <c r="E131" s="331">
        <v>401523</v>
      </c>
    </row>
    <row r="132" spans="1:5" x14ac:dyDescent="0.15">
      <c r="A132" s="327" t="s">
        <v>231</v>
      </c>
      <c r="B132" s="328">
        <v>40154</v>
      </c>
      <c r="C132" s="329">
        <v>401541</v>
      </c>
      <c r="D132" s="330">
        <v>401542</v>
      </c>
      <c r="E132" s="331">
        <v>401543</v>
      </c>
    </row>
    <row r="133" spans="1:5" x14ac:dyDescent="0.15">
      <c r="A133" s="327" t="s">
        <v>232</v>
      </c>
      <c r="B133" s="328">
        <v>40155</v>
      </c>
      <c r="C133" s="329">
        <v>401551</v>
      </c>
      <c r="D133" s="330">
        <v>401552</v>
      </c>
      <c r="E133" s="331">
        <v>401553</v>
      </c>
    </row>
    <row r="134" spans="1:5" x14ac:dyDescent="0.15">
      <c r="A134" s="327" t="s">
        <v>187</v>
      </c>
      <c r="B134" s="328">
        <v>40156</v>
      </c>
      <c r="C134" s="329">
        <v>401561</v>
      </c>
      <c r="D134" s="330">
        <v>401562</v>
      </c>
      <c r="E134" s="331">
        <v>401563</v>
      </c>
    </row>
    <row r="135" spans="1:5" x14ac:dyDescent="0.15">
      <c r="A135" s="327" t="s">
        <v>1523</v>
      </c>
      <c r="B135" s="328">
        <v>40157</v>
      </c>
      <c r="C135" s="329">
        <v>401571</v>
      </c>
      <c r="D135" s="330">
        <v>401572</v>
      </c>
      <c r="E135" s="331">
        <v>401573</v>
      </c>
    </row>
    <row r="136" spans="1:5" x14ac:dyDescent="0.15">
      <c r="A136" s="327" t="s">
        <v>188</v>
      </c>
      <c r="B136" s="328">
        <v>40162</v>
      </c>
      <c r="C136" s="329">
        <v>401621</v>
      </c>
      <c r="D136" s="330">
        <v>401622</v>
      </c>
      <c r="E136" s="331">
        <v>401623</v>
      </c>
    </row>
    <row r="137" spans="1:5" x14ac:dyDescent="0.15">
      <c r="A137" s="327" t="s">
        <v>1524</v>
      </c>
      <c r="B137" s="328">
        <v>40163</v>
      </c>
      <c r="C137" s="329">
        <v>401631</v>
      </c>
      <c r="D137" s="330">
        <v>401632</v>
      </c>
      <c r="E137" s="331">
        <v>401633</v>
      </c>
    </row>
    <row r="138" spans="1:5" x14ac:dyDescent="0.15">
      <c r="A138" s="327" t="s">
        <v>190</v>
      </c>
      <c r="B138" s="328">
        <v>40164</v>
      </c>
      <c r="C138" s="329">
        <v>401641</v>
      </c>
      <c r="D138" s="330">
        <v>401642</v>
      </c>
      <c r="E138" s="331">
        <v>401643</v>
      </c>
    </row>
    <row r="139" spans="1:5" x14ac:dyDescent="0.15">
      <c r="A139" s="327" t="s">
        <v>191</v>
      </c>
      <c r="B139" s="328">
        <v>40165</v>
      </c>
      <c r="C139" s="329">
        <v>401651</v>
      </c>
      <c r="D139" s="330">
        <v>401652</v>
      </c>
      <c r="E139" s="331">
        <v>401653</v>
      </c>
    </row>
    <row r="140" spans="1:5" x14ac:dyDescent="0.15">
      <c r="A140" s="327" t="s">
        <v>196</v>
      </c>
      <c r="B140" s="328">
        <v>40166</v>
      </c>
      <c r="C140" s="329">
        <v>401661</v>
      </c>
      <c r="D140" s="330">
        <v>401662</v>
      </c>
      <c r="E140" s="331">
        <v>401663</v>
      </c>
    </row>
    <row r="141" spans="1:5" x14ac:dyDescent="0.15">
      <c r="A141" s="327" t="s">
        <v>197</v>
      </c>
      <c r="B141" s="328">
        <v>40167</v>
      </c>
      <c r="C141" s="329">
        <v>401671</v>
      </c>
      <c r="D141" s="330">
        <v>401672</v>
      </c>
      <c r="E141" s="331">
        <v>401673</v>
      </c>
    </row>
    <row r="142" spans="1:5" x14ac:dyDescent="0.15">
      <c r="A142" s="327" t="s">
        <v>198</v>
      </c>
      <c r="B142" s="328">
        <v>40168</v>
      </c>
      <c r="C142" s="329">
        <v>401681</v>
      </c>
      <c r="D142" s="330">
        <v>401682</v>
      </c>
      <c r="E142" s="331">
        <v>401683</v>
      </c>
    </row>
    <row r="143" spans="1:5" x14ac:dyDescent="0.15">
      <c r="A143" s="327" t="s">
        <v>199</v>
      </c>
      <c r="B143" s="328">
        <v>40172</v>
      </c>
      <c r="C143" s="329">
        <v>401721</v>
      </c>
      <c r="D143" s="330">
        <v>401722</v>
      </c>
      <c r="E143" s="331">
        <v>401723</v>
      </c>
    </row>
    <row r="144" spans="1:5" x14ac:dyDescent="0.15">
      <c r="A144" s="327" t="s">
        <v>205</v>
      </c>
      <c r="B144" s="328">
        <v>40176</v>
      </c>
      <c r="C144" s="329">
        <v>401761</v>
      </c>
      <c r="D144" s="330">
        <v>401762</v>
      </c>
      <c r="E144" s="331">
        <v>401763</v>
      </c>
    </row>
    <row r="145" spans="1:5" x14ac:dyDescent="0.15">
      <c r="A145" s="327" t="s">
        <v>206</v>
      </c>
      <c r="B145" s="328">
        <v>40178</v>
      </c>
      <c r="C145" s="329">
        <v>401781</v>
      </c>
      <c r="D145" s="330">
        <v>401782</v>
      </c>
      <c r="E145" s="331">
        <v>401783</v>
      </c>
    </row>
    <row r="146" spans="1:5" x14ac:dyDescent="0.15">
      <c r="A146" s="327" t="s">
        <v>1525</v>
      </c>
      <c r="B146" s="328">
        <v>40179</v>
      </c>
      <c r="C146" s="329">
        <v>401791</v>
      </c>
      <c r="D146" s="330">
        <v>401792</v>
      </c>
      <c r="E146" s="331">
        <v>401793</v>
      </c>
    </row>
    <row r="147" spans="1:5" x14ac:dyDescent="0.15">
      <c r="A147" s="327" t="s">
        <v>1526</v>
      </c>
      <c r="B147" s="328">
        <v>40180</v>
      </c>
      <c r="C147" s="329">
        <v>401801</v>
      </c>
      <c r="D147" s="330">
        <v>401802</v>
      </c>
      <c r="E147" s="331">
        <v>401803</v>
      </c>
    </row>
    <row r="148" spans="1:5" x14ac:dyDescent="0.15">
      <c r="A148" s="327" t="s">
        <v>209</v>
      </c>
      <c r="B148" s="328">
        <v>40181</v>
      </c>
      <c r="C148" s="329">
        <v>401811</v>
      </c>
      <c r="D148" s="330">
        <v>401812</v>
      </c>
      <c r="E148" s="331">
        <v>401813</v>
      </c>
    </row>
    <row r="149" spans="1:5" x14ac:dyDescent="0.15">
      <c r="A149" s="327" t="s">
        <v>210</v>
      </c>
      <c r="B149" s="328">
        <v>40184</v>
      </c>
      <c r="C149" s="329">
        <v>401841</v>
      </c>
      <c r="D149" s="330">
        <v>401842</v>
      </c>
      <c r="E149" s="331">
        <v>401843</v>
      </c>
    </row>
    <row r="150" spans="1:5" x14ac:dyDescent="0.15">
      <c r="A150" s="327" t="s">
        <v>211</v>
      </c>
      <c r="B150" s="328">
        <v>40186</v>
      </c>
      <c r="C150" s="329">
        <v>401861</v>
      </c>
      <c r="D150" s="330">
        <v>401862</v>
      </c>
      <c r="E150" s="331">
        <v>401863</v>
      </c>
    </row>
    <row r="151" spans="1:5" x14ac:dyDescent="0.15">
      <c r="A151" s="327" t="s">
        <v>1527</v>
      </c>
      <c r="B151" s="328">
        <v>40187</v>
      </c>
      <c r="C151" s="329">
        <v>401871</v>
      </c>
      <c r="D151" s="330">
        <v>401872</v>
      </c>
      <c r="E151" s="331">
        <v>401873</v>
      </c>
    </row>
    <row r="152" spans="1:5" x14ac:dyDescent="0.15">
      <c r="A152" s="327" t="s">
        <v>212</v>
      </c>
      <c r="B152" s="328">
        <v>40189</v>
      </c>
      <c r="C152" s="329">
        <v>401891</v>
      </c>
      <c r="D152" s="330">
        <v>401892</v>
      </c>
      <c r="E152" s="331">
        <v>401893</v>
      </c>
    </row>
    <row r="153" spans="1:5" x14ac:dyDescent="0.15">
      <c r="A153" s="327" t="s">
        <v>1528</v>
      </c>
      <c r="B153" s="328">
        <v>40192</v>
      </c>
      <c r="C153" s="329">
        <v>401921</v>
      </c>
      <c r="D153" s="330">
        <v>401922</v>
      </c>
      <c r="E153" s="331">
        <v>401923</v>
      </c>
    </row>
    <row r="154" spans="1:5" x14ac:dyDescent="0.15">
      <c r="A154" s="327" t="s">
        <v>1529</v>
      </c>
      <c r="B154" s="328">
        <v>40193</v>
      </c>
      <c r="C154" s="329">
        <v>401931</v>
      </c>
      <c r="D154" s="330">
        <v>401932</v>
      </c>
      <c r="E154" s="331">
        <v>401933</v>
      </c>
    </row>
    <row r="155" spans="1:5" x14ac:dyDescent="0.15">
      <c r="A155" s="327" t="s">
        <v>1530</v>
      </c>
      <c r="B155" s="328">
        <v>40194</v>
      </c>
      <c r="C155" s="329">
        <v>401941</v>
      </c>
      <c r="D155" s="330">
        <v>401942</v>
      </c>
      <c r="E155" s="331">
        <v>401943</v>
      </c>
    </row>
    <row r="156" spans="1:5" x14ac:dyDescent="0.15">
      <c r="A156" s="327" t="s">
        <v>1531</v>
      </c>
      <c r="B156" s="328">
        <v>340197</v>
      </c>
      <c r="C156" s="329">
        <v>3401971</v>
      </c>
      <c r="D156" s="330">
        <v>3401972</v>
      </c>
      <c r="E156" s="331">
        <v>3401973</v>
      </c>
    </row>
    <row r="157" spans="1:5" x14ac:dyDescent="0.15">
      <c r="A157" s="327" t="s">
        <v>1532</v>
      </c>
      <c r="B157" s="328">
        <v>40199</v>
      </c>
      <c r="C157" s="329">
        <v>401991</v>
      </c>
      <c r="D157" s="330">
        <v>401992</v>
      </c>
      <c r="E157" s="331">
        <v>401993</v>
      </c>
    </row>
    <row r="158" spans="1:5" x14ac:dyDescent="0.15">
      <c r="A158" s="327" t="s">
        <v>1533</v>
      </c>
      <c r="B158" s="328">
        <v>40200</v>
      </c>
      <c r="C158" s="329">
        <v>402001</v>
      </c>
      <c r="D158" s="330">
        <v>402002</v>
      </c>
      <c r="E158" s="331">
        <v>402003</v>
      </c>
    </row>
    <row r="159" spans="1:5" x14ac:dyDescent="0.15">
      <c r="A159" s="327" t="s">
        <v>234</v>
      </c>
      <c r="B159" s="328">
        <v>40229</v>
      </c>
      <c r="C159" s="329">
        <v>402291</v>
      </c>
      <c r="D159" s="330">
        <v>402292</v>
      </c>
      <c r="E159" s="331">
        <v>402293</v>
      </c>
    </row>
    <row r="160" spans="1:5" x14ac:dyDescent="0.15">
      <c r="A160" s="327" t="s">
        <v>235</v>
      </c>
      <c r="B160" s="328">
        <v>40202</v>
      </c>
      <c r="C160" s="329">
        <v>402021</v>
      </c>
      <c r="D160" s="330">
        <v>402022</v>
      </c>
      <c r="E160" s="331">
        <v>402023</v>
      </c>
    </row>
    <row r="161" spans="1:5" x14ac:dyDescent="0.15">
      <c r="A161" s="327" t="s">
        <v>235</v>
      </c>
      <c r="B161" s="328">
        <v>40202</v>
      </c>
      <c r="C161" s="329">
        <v>402021</v>
      </c>
      <c r="D161" s="330">
        <v>402022</v>
      </c>
      <c r="E161" s="331">
        <v>402023</v>
      </c>
    </row>
    <row r="162" spans="1:5" x14ac:dyDescent="0.15">
      <c r="A162" s="327" t="s">
        <v>236</v>
      </c>
      <c r="B162" s="328">
        <v>40203</v>
      </c>
      <c r="C162" s="329">
        <v>402031</v>
      </c>
      <c r="D162" s="330">
        <v>402032</v>
      </c>
      <c r="E162" s="331">
        <v>402033</v>
      </c>
    </row>
    <row r="163" spans="1:5" x14ac:dyDescent="0.15">
      <c r="A163" s="327" t="s">
        <v>1534</v>
      </c>
      <c r="B163" s="328">
        <v>40207</v>
      </c>
      <c r="C163" s="329">
        <v>402071</v>
      </c>
      <c r="D163" s="330">
        <v>402072</v>
      </c>
      <c r="E163" s="331">
        <v>402073</v>
      </c>
    </row>
    <row r="164" spans="1:5" x14ac:dyDescent="0.15">
      <c r="A164" s="327" t="s">
        <v>240</v>
      </c>
      <c r="B164" s="328">
        <v>40211</v>
      </c>
      <c r="C164" s="329">
        <v>402111</v>
      </c>
      <c r="D164" s="330">
        <v>402112</v>
      </c>
      <c r="E164" s="331">
        <v>402113</v>
      </c>
    </row>
    <row r="165" spans="1:5" x14ac:dyDescent="0.15">
      <c r="A165" s="327" t="s">
        <v>1535</v>
      </c>
      <c r="B165" s="328">
        <v>40212</v>
      </c>
      <c r="C165" s="329">
        <v>402121</v>
      </c>
      <c r="D165" s="330">
        <v>402122</v>
      </c>
      <c r="E165" s="331">
        <v>402123</v>
      </c>
    </row>
    <row r="166" spans="1:5" x14ac:dyDescent="0.15">
      <c r="A166" s="327" t="s">
        <v>242</v>
      </c>
      <c r="B166" s="328">
        <v>40213</v>
      </c>
      <c r="C166" s="329">
        <v>402131</v>
      </c>
      <c r="D166" s="330">
        <v>402132</v>
      </c>
      <c r="E166" s="331">
        <v>402133</v>
      </c>
    </row>
    <row r="167" spans="1:5" x14ac:dyDescent="0.15">
      <c r="A167" s="327" t="s">
        <v>243</v>
      </c>
      <c r="B167" s="328">
        <v>40228</v>
      </c>
      <c r="C167" s="329">
        <v>402281</v>
      </c>
      <c r="D167" s="330">
        <v>402282</v>
      </c>
      <c r="E167" s="331">
        <v>402283</v>
      </c>
    </row>
    <row r="168" spans="1:5" x14ac:dyDescent="0.15">
      <c r="A168" s="327" t="s">
        <v>244</v>
      </c>
      <c r="B168" s="328">
        <v>40216</v>
      </c>
      <c r="C168" s="329">
        <v>402161</v>
      </c>
      <c r="D168" s="330">
        <v>402162</v>
      </c>
      <c r="E168" s="331">
        <v>402163</v>
      </c>
    </row>
    <row r="169" spans="1:5" x14ac:dyDescent="0.15">
      <c r="A169" s="327" t="s">
        <v>247</v>
      </c>
      <c r="B169" s="328">
        <v>40217</v>
      </c>
      <c r="C169" s="329">
        <v>402171</v>
      </c>
      <c r="D169" s="330">
        <v>402172</v>
      </c>
      <c r="E169" s="331">
        <v>402173</v>
      </c>
    </row>
    <row r="170" spans="1:5" x14ac:dyDescent="0.15">
      <c r="A170" s="327" t="s">
        <v>1536</v>
      </c>
      <c r="B170" s="328">
        <v>40219</v>
      </c>
      <c r="C170" s="329">
        <v>402191</v>
      </c>
      <c r="D170" s="330">
        <v>402192</v>
      </c>
      <c r="E170" s="331">
        <v>402193</v>
      </c>
    </row>
    <row r="171" spans="1:5" x14ac:dyDescent="0.15">
      <c r="A171" s="327" t="s">
        <v>249</v>
      </c>
      <c r="B171" s="328">
        <v>40220</v>
      </c>
      <c r="C171" s="329">
        <v>402201</v>
      </c>
      <c r="D171" s="330">
        <v>402202</v>
      </c>
      <c r="E171" s="331">
        <v>402203</v>
      </c>
    </row>
    <row r="172" spans="1:5" x14ac:dyDescent="0.15">
      <c r="A172" s="327" t="s">
        <v>250</v>
      </c>
      <c r="B172" s="328">
        <v>40221</v>
      </c>
      <c r="C172" s="329">
        <v>402211</v>
      </c>
      <c r="D172" s="330">
        <v>402212</v>
      </c>
      <c r="E172" s="331">
        <v>402213</v>
      </c>
    </row>
    <row r="173" spans="1:5" x14ac:dyDescent="0.15">
      <c r="A173" s="327" t="s">
        <v>252</v>
      </c>
      <c r="B173" s="328">
        <v>50101</v>
      </c>
      <c r="C173" s="329">
        <v>501011</v>
      </c>
      <c r="D173" s="330">
        <v>501012</v>
      </c>
      <c r="E173" s="331">
        <v>501013</v>
      </c>
    </row>
    <row r="174" spans="1:5" x14ac:dyDescent="0.15">
      <c r="A174" s="327" t="s">
        <v>253</v>
      </c>
      <c r="B174" s="328">
        <v>50102</v>
      </c>
      <c r="C174" s="329">
        <v>501021</v>
      </c>
      <c r="D174" s="330">
        <v>501022</v>
      </c>
      <c r="E174" s="331">
        <v>501023</v>
      </c>
    </row>
    <row r="175" spans="1:5" x14ac:dyDescent="0.15">
      <c r="A175" s="327" t="s">
        <v>254</v>
      </c>
      <c r="B175" s="328">
        <v>50103</v>
      </c>
      <c r="C175" s="329">
        <v>501031</v>
      </c>
      <c r="D175" s="330">
        <v>501032</v>
      </c>
      <c r="E175" s="331">
        <v>501033</v>
      </c>
    </row>
    <row r="176" spans="1:5" x14ac:dyDescent="0.15">
      <c r="A176" s="327" t="s">
        <v>255</v>
      </c>
      <c r="B176" s="328">
        <v>50106</v>
      </c>
      <c r="C176" s="329">
        <v>501061</v>
      </c>
      <c r="D176" s="330">
        <v>501062</v>
      </c>
      <c r="E176" s="331">
        <v>501063</v>
      </c>
    </row>
    <row r="177" spans="1:5" x14ac:dyDescent="0.15">
      <c r="A177" s="327" t="s">
        <v>1537</v>
      </c>
      <c r="B177" s="328">
        <v>50108</v>
      </c>
      <c r="C177" s="329">
        <v>501081</v>
      </c>
      <c r="D177" s="330">
        <v>501082</v>
      </c>
      <c r="E177" s="331">
        <v>501083</v>
      </c>
    </row>
    <row r="178" spans="1:5" x14ac:dyDescent="0.15">
      <c r="A178" s="327" t="s">
        <v>258</v>
      </c>
      <c r="B178" s="328">
        <v>50109</v>
      </c>
      <c r="C178" s="329">
        <v>501091</v>
      </c>
      <c r="D178" s="330">
        <v>501092</v>
      </c>
      <c r="E178" s="331">
        <v>501093</v>
      </c>
    </row>
    <row r="179" spans="1:5" x14ac:dyDescent="0.15">
      <c r="A179" s="327" t="s">
        <v>258</v>
      </c>
      <c r="B179" s="328">
        <v>50109</v>
      </c>
      <c r="C179" s="329">
        <v>501091</v>
      </c>
      <c r="D179" s="330">
        <v>501092</v>
      </c>
      <c r="E179" s="331">
        <v>501093</v>
      </c>
    </row>
    <row r="180" spans="1:5" x14ac:dyDescent="0.15">
      <c r="A180" s="327" t="s">
        <v>259</v>
      </c>
      <c r="B180" s="328">
        <v>50112</v>
      </c>
      <c r="C180" s="329">
        <v>501121</v>
      </c>
      <c r="D180" s="330">
        <v>501122</v>
      </c>
      <c r="E180" s="331">
        <v>501123</v>
      </c>
    </row>
    <row r="181" spans="1:5" x14ac:dyDescent="0.15">
      <c r="A181" s="327" t="s">
        <v>260</v>
      </c>
      <c r="B181" s="328">
        <v>50113</v>
      </c>
      <c r="C181" s="329">
        <v>501131</v>
      </c>
      <c r="D181" s="330">
        <v>501132</v>
      </c>
      <c r="E181" s="331">
        <v>501133</v>
      </c>
    </row>
    <row r="182" spans="1:5" x14ac:dyDescent="0.15">
      <c r="A182" s="327" t="s">
        <v>261</v>
      </c>
      <c r="B182" s="328">
        <v>50114</v>
      </c>
      <c r="C182" s="329">
        <v>501141</v>
      </c>
      <c r="D182" s="330">
        <v>501142</v>
      </c>
      <c r="E182" s="331">
        <v>501143</v>
      </c>
    </row>
    <row r="183" spans="1:5" x14ac:dyDescent="0.15">
      <c r="A183" s="327" t="s">
        <v>262</v>
      </c>
      <c r="B183" s="328">
        <v>50117</v>
      </c>
      <c r="C183" s="329">
        <v>501171</v>
      </c>
      <c r="D183" s="330">
        <v>501172</v>
      </c>
      <c r="E183" s="331">
        <v>501173</v>
      </c>
    </row>
    <row r="184" spans="1:5" x14ac:dyDescent="0.15">
      <c r="A184" s="327" t="s">
        <v>263</v>
      </c>
      <c r="B184" s="328">
        <v>50152</v>
      </c>
      <c r="C184" s="329">
        <v>501521</v>
      </c>
      <c r="D184" s="330">
        <v>501522</v>
      </c>
      <c r="E184" s="331">
        <v>501523</v>
      </c>
    </row>
    <row r="185" spans="1:5" x14ac:dyDescent="0.15">
      <c r="A185" s="327" t="s">
        <v>268</v>
      </c>
      <c r="B185" s="328">
        <v>50119</v>
      </c>
      <c r="C185" s="329">
        <v>501191</v>
      </c>
      <c r="D185" s="330">
        <v>501192</v>
      </c>
      <c r="E185" s="331">
        <v>501193</v>
      </c>
    </row>
    <row r="186" spans="1:5" x14ac:dyDescent="0.15">
      <c r="A186" s="327" t="s">
        <v>269</v>
      </c>
      <c r="B186" s="328">
        <v>50120</v>
      </c>
      <c r="C186" s="329">
        <v>501201</v>
      </c>
      <c r="D186" s="330">
        <v>501202</v>
      </c>
      <c r="E186" s="331">
        <v>501203</v>
      </c>
    </row>
    <row r="187" spans="1:5" x14ac:dyDescent="0.15">
      <c r="A187" s="327" t="s">
        <v>270</v>
      </c>
      <c r="B187" s="328">
        <v>50121</v>
      </c>
      <c r="C187" s="329">
        <v>501211</v>
      </c>
      <c r="D187" s="330">
        <v>501212</v>
      </c>
      <c r="E187" s="331">
        <v>501213</v>
      </c>
    </row>
    <row r="188" spans="1:5" x14ac:dyDescent="0.15">
      <c r="A188" s="327" t="s">
        <v>271</v>
      </c>
      <c r="B188" s="328">
        <v>50122</v>
      </c>
      <c r="C188" s="329">
        <v>501221</v>
      </c>
      <c r="D188" s="330">
        <v>501222</v>
      </c>
      <c r="E188" s="331">
        <v>501223</v>
      </c>
    </row>
    <row r="189" spans="1:5" x14ac:dyDescent="0.15">
      <c r="A189" s="327" t="s">
        <v>272</v>
      </c>
      <c r="B189" s="328">
        <v>50123</v>
      </c>
      <c r="C189" s="329">
        <v>501231</v>
      </c>
      <c r="D189" s="330">
        <v>501232</v>
      </c>
      <c r="E189" s="331">
        <v>501233</v>
      </c>
    </row>
    <row r="190" spans="1:5" x14ac:dyDescent="0.15">
      <c r="A190" s="327" t="s">
        <v>273</v>
      </c>
      <c r="B190" s="328">
        <v>50124</v>
      </c>
      <c r="C190" s="329">
        <v>501241</v>
      </c>
      <c r="D190" s="330">
        <v>501242</v>
      </c>
      <c r="E190" s="331">
        <v>501243</v>
      </c>
    </row>
    <row r="191" spans="1:5" x14ac:dyDescent="0.15">
      <c r="A191" s="327" t="s">
        <v>275</v>
      </c>
      <c r="B191" s="328">
        <v>50125</v>
      </c>
      <c r="C191" s="329">
        <v>501251</v>
      </c>
      <c r="D191" s="330">
        <v>501252</v>
      </c>
      <c r="E191" s="331">
        <v>501253</v>
      </c>
    </row>
    <row r="192" spans="1:5" x14ac:dyDescent="0.15">
      <c r="A192" s="327" t="s">
        <v>276</v>
      </c>
      <c r="B192" s="328">
        <v>50126</v>
      </c>
      <c r="C192" s="329">
        <v>501261</v>
      </c>
      <c r="D192" s="330">
        <v>501262</v>
      </c>
      <c r="E192" s="331">
        <v>501263</v>
      </c>
    </row>
    <row r="193" spans="1:5" x14ac:dyDescent="0.15">
      <c r="A193" s="327" t="s">
        <v>1538</v>
      </c>
      <c r="B193" s="328">
        <v>50127</v>
      </c>
      <c r="C193" s="329">
        <v>501271</v>
      </c>
      <c r="D193" s="330">
        <v>501272</v>
      </c>
      <c r="E193" s="331">
        <v>501273</v>
      </c>
    </row>
    <row r="194" spans="1:5" x14ac:dyDescent="0.15">
      <c r="A194" s="327" t="s">
        <v>278</v>
      </c>
      <c r="B194" s="328">
        <v>50128</v>
      </c>
      <c r="C194" s="329">
        <v>501281</v>
      </c>
      <c r="D194" s="330">
        <v>501282</v>
      </c>
      <c r="E194" s="331">
        <v>501283</v>
      </c>
    </row>
    <row r="195" spans="1:5" x14ac:dyDescent="0.15">
      <c r="A195" s="327" t="s">
        <v>1539</v>
      </c>
      <c r="B195" s="328">
        <v>50129</v>
      </c>
      <c r="C195" s="329">
        <v>501291</v>
      </c>
      <c r="D195" s="330">
        <v>501292</v>
      </c>
      <c r="E195" s="331">
        <v>501293</v>
      </c>
    </row>
    <row r="196" spans="1:5" x14ac:dyDescent="0.15">
      <c r="A196" s="327" t="s">
        <v>280</v>
      </c>
      <c r="B196" s="328">
        <v>50130</v>
      </c>
      <c r="C196" s="329">
        <v>501301</v>
      </c>
      <c r="D196" s="330">
        <v>501302</v>
      </c>
      <c r="E196" s="331">
        <v>501303</v>
      </c>
    </row>
    <row r="197" spans="1:5" x14ac:dyDescent="0.15">
      <c r="A197" s="327" t="s">
        <v>1540</v>
      </c>
      <c r="B197" s="328">
        <v>50131</v>
      </c>
      <c r="C197" s="329">
        <v>501311</v>
      </c>
      <c r="D197" s="330">
        <v>501312</v>
      </c>
      <c r="E197" s="331">
        <v>501313</v>
      </c>
    </row>
    <row r="198" spans="1:5" x14ac:dyDescent="0.15">
      <c r="A198" s="327" t="s">
        <v>1370</v>
      </c>
      <c r="B198" s="328">
        <v>50133</v>
      </c>
      <c r="C198" s="329">
        <v>501331</v>
      </c>
      <c r="D198" s="330">
        <v>501332</v>
      </c>
      <c r="E198" s="331">
        <v>501333</v>
      </c>
    </row>
    <row r="199" spans="1:5" x14ac:dyDescent="0.15">
      <c r="A199" s="327" t="s">
        <v>282</v>
      </c>
      <c r="B199" s="328">
        <v>50134</v>
      </c>
      <c r="C199" s="329">
        <v>501341</v>
      </c>
      <c r="D199" s="330">
        <v>501342</v>
      </c>
      <c r="E199" s="331">
        <v>501343</v>
      </c>
    </row>
    <row r="200" spans="1:5" x14ac:dyDescent="0.15">
      <c r="A200" s="327" t="s">
        <v>283</v>
      </c>
      <c r="B200" s="328">
        <v>50135</v>
      </c>
      <c r="C200" s="329">
        <v>501351</v>
      </c>
      <c r="D200" s="330">
        <v>501352</v>
      </c>
      <c r="E200" s="331">
        <v>501353</v>
      </c>
    </row>
    <row r="201" spans="1:5" x14ac:dyDescent="0.15">
      <c r="A201" s="327" t="s">
        <v>284</v>
      </c>
      <c r="B201" s="328">
        <v>50136</v>
      </c>
      <c r="C201" s="329">
        <v>501361</v>
      </c>
      <c r="D201" s="330">
        <v>501362</v>
      </c>
      <c r="E201" s="331">
        <v>501363</v>
      </c>
    </row>
    <row r="202" spans="1:5" x14ac:dyDescent="0.15">
      <c r="A202" s="327" t="s">
        <v>1541</v>
      </c>
      <c r="B202" s="328">
        <v>50137</v>
      </c>
      <c r="C202" s="329">
        <v>501371</v>
      </c>
      <c r="D202" s="330">
        <v>501372</v>
      </c>
      <c r="E202" s="331">
        <v>501373</v>
      </c>
    </row>
    <row r="203" spans="1:5" x14ac:dyDescent="0.15">
      <c r="A203" s="327" t="s">
        <v>286</v>
      </c>
      <c r="B203" s="328">
        <v>50142</v>
      </c>
      <c r="C203" s="329">
        <v>501421</v>
      </c>
      <c r="D203" s="330">
        <v>501422</v>
      </c>
      <c r="E203" s="331">
        <v>501423</v>
      </c>
    </row>
    <row r="204" spans="1:5" x14ac:dyDescent="0.15">
      <c r="A204" s="327" t="s">
        <v>1544</v>
      </c>
      <c r="B204" s="328">
        <v>50144</v>
      </c>
      <c r="C204" s="329">
        <v>501441</v>
      </c>
      <c r="D204" s="330">
        <v>501442</v>
      </c>
      <c r="E204" s="331">
        <v>501443</v>
      </c>
    </row>
    <row r="205" spans="1:5" x14ac:dyDescent="0.15">
      <c r="A205" s="327" t="s">
        <v>289</v>
      </c>
      <c r="B205" s="328">
        <v>50148</v>
      </c>
      <c r="C205" s="329">
        <v>501481</v>
      </c>
      <c r="D205" s="330">
        <v>501482</v>
      </c>
      <c r="E205" s="331">
        <v>501483</v>
      </c>
    </row>
    <row r="206" spans="1:5" x14ac:dyDescent="0.15">
      <c r="A206" s="327" t="s">
        <v>1545</v>
      </c>
      <c r="B206" s="328">
        <v>50149</v>
      </c>
      <c r="C206" s="329">
        <v>501491</v>
      </c>
      <c r="D206" s="330">
        <v>501492</v>
      </c>
      <c r="E206" s="331">
        <v>501493</v>
      </c>
    </row>
    <row r="207" spans="1:5" x14ac:dyDescent="0.15">
      <c r="A207" s="367" t="s">
        <v>1546</v>
      </c>
      <c r="B207" s="368">
        <v>50150</v>
      </c>
      <c r="C207" s="369">
        <v>501501</v>
      </c>
      <c r="D207" s="370">
        <v>501502</v>
      </c>
      <c r="E207" s="371">
        <v>501503</v>
      </c>
    </row>
    <row r="209" spans="1:3" x14ac:dyDescent="0.15">
      <c r="A209" s="372" t="s">
        <v>1550</v>
      </c>
      <c r="B209" s="373">
        <v>50151</v>
      </c>
      <c r="C209" s="374">
        <v>501511</v>
      </c>
    </row>
  </sheetData>
  <phoneticPr fontId="3"/>
  <pageMargins left="0.7" right="0.7" top="0.75" bottom="0.75" header="0.3" footer="0.3"/>
  <pageSetup paperSize="9" scale="22"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33"/>
  <sheetViews>
    <sheetView showGridLines="0" tabSelected="1" view="pageBreakPreview" zoomScale="70" zoomScaleNormal="70" zoomScaleSheetLayoutView="70" workbookViewId="0">
      <selection activeCell="Z9" sqref="Z9"/>
    </sheetView>
  </sheetViews>
  <sheetFormatPr defaultColWidth="8" defaultRowHeight="16.5" x14ac:dyDescent="0.4"/>
  <cols>
    <col min="1" max="1" width="4" style="441" customWidth="1"/>
    <col min="2" max="2" width="5.375" style="441" customWidth="1"/>
    <col min="3" max="3" width="12.625" style="441" customWidth="1"/>
    <col min="4" max="6" width="9.25" style="441" bestFit="1" customWidth="1"/>
    <col min="7" max="8" width="8" style="441"/>
    <col min="9" max="9" width="9.25" style="441" bestFit="1" customWidth="1"/>
    <col min="10" max="10" width="8" style="441" customWidth="1"/>
    <col min="11" max="11" width="11.875" style="441" customWidth="1"/>
    <col min="12" max="12" width="13.5" style="441" customWidth="1"/>
    <col min="13" max="13" width="3.5" style="441" customWidth="1"/>
    <col min="14" max="14" width="8" style="441"/>
    <col min="15" max="15" width="11.5" style="441" customWidth="1"/>
    <col min="16" max="16" width="9.25" style="441" bestFit="1" customWidth="1"/>
    <col min="17" max="17" width="8" style="441"/>
    <col min="18" max="18" width="10.875" style="441" customWidth="1"/>
    <col min="19" max="16384" width="8" style="441"/>
  </cols>
  <sheetData>
    <row r="1" spans="1:24" ht="57" customHeight="1" x14ac:dyDescent="0.4">
      <c r="M1" s="479"/>
      <c r="N1" s="479"/>
      <c r="O1" s="479"/>
      <c r="P1" s="479"/>
      <c r="Q1" s="479"/>
      <c r="R1" s="479"/>
      <c r="S1" s="443" t="s">
        <v>1598</v>
      </c>
      <c r="T1" s="442"/>
    </row>
    <row r="2" spans="1:24" ht="15" customHeight="1" x14ac:dyDescent="0.4">
      <c r="C2" s="936" t="s">
        <v>1562</v>
      </c>
      <c r="D2" s="936"/>
      <c r="E2" s="936"/>
      <c r="F2" s="936"/>
      <c r="G2" s="936"/>
      <c r="H2" s="936"/>
      <c r="I2" s="936"/>
      <c r="J2" s="936"/>
      <c r="K2" s="936"/>
      <c r="L2" s="936"/>
      <c r="M2" s="936"/>
      <c r="N2" s="936"/>
      <c r="O2" s="936"/>
      <c r="P2" s="936"/>
      <c r="Q2" s="479"/>
      <c r="R2" s="479"/>
    </row>
    <row r="3" spans="1:24" ht="1.5" customHeight="1" x14ac:dyDescent="0.4">
      <c r="A3" s="568"/>
      <c r="B3" s="568"/>
      <c r="C3" s="936"/>
      <c r="D3" s="936"/>
      <c r="E3" s="936"/>
      <c r="F3" s="936"/>
      <c r="G3" s="936"/>
      <c r="H3" s="936"/>
      <c r="I3" s="936"/>
      <c r="J3" s="936"/>
      <c r="K3" s="936"/>
      <c r="L3" s="936"/>
      <c r="M3" s="936"/>
      <c r="N3" s="936"/>
      <c r="O3" s="936"/>
      <c r="P3" s="936"/>
    </row>
    <row r="4" spans="1:24" ht="7.5" customHeight="1" x14ac:dyDescent="0.4">
      <c r="A4" s="568"/>
      <c r="B4" s="568"/>
      <c r="C4" s="936"/>
      <c r="D4" s="936"/>
      <c r="E4" s="936"/>
      <c r="F4" s="936"/>
      <c r="G4" s="936"/>
      <c r="H4" s="936"/>
      <c r="I4" s="936"/>
      <c r="J4" s="936"/>
      <c r="K4" s="936"/>
      <c r="L4" s="936"/>
      <c r="M4" s="936"/>
      <c r="N4" s="936"/>
      <c r="O4" s="936"/>
      <c r="P4" s="936"/>
    </row>
    <row r="5" spans="1:24" ht="15" hidden="1" customHeight="1" x14ac:dyDescent="0.4">
      <c r="A5" s="568"/>
      <c r="B5" s="568"/>
      <c r="C5" s="936"/>
      <c r="D5" s="936"/>
      <c r="E5" s="936"/>
      <c r="F5" s="936"/>
      <c r="G5" s="936"/>
      <c r="H5" s="936"/>
      <c r="I5" s="936"/>
      <c r="J5" s="936"/>
      <c r="K5" s="936"/>
      <c r="L5" s="936"/>
      <c r="M5" s="936"/>
      <c r="N5" s="936"/>
      <c r="O5" s="936"/>
      <c r="P5" s="936"/>
    </row>
    <row r="6" spans="1:24" ht="22.5" customHeight="1" x14ac:dyDescent="0.4">
      <c r="A6" s="568"/>
      <c r="B6" s="568"/>
      <c r="C6" s="936"/>
      <c r="D6" s="936"/>
      <c r="E6" s="936"/>
      <c r="F6" s="936"/>
      <c r="G6" s="936"/>
      <c r="H6" s="936"/>
      <c r="I6" s="936"/>
      <c r="J6" s="936"/>
      <c r="K6" s="936"/>
      <c r="L6" s="936"/>
      <c r="M6" s="936"/>
      <c r="N6" s="936"/>
      <c r="O6" s="936"/>
      <c r="P6" s="936"/>
    </row>
    <row r="7" spans="1:24" ht="28.5" customHeight="1" x14ac:dyDescent="0.4">
      <c r="B7" s="444"/>
      <c r="C7" s="934"/>
      <c r="D7" s="935"/>
      <c r="E7" s="935"/>
      <c r="F7" s="935"/>
      <c r="G7" s="935"/>
      <c r="H7" s="935"/>
      <c r="I7" s="935"/>
      <c r="J7" s="935"/>
      <c r="K7" s="935"/>
      <c r="L7" s="935"/>
      <c r="M7" s="935"/>
      <c r="N7" s="935"/>
      <c r="O7" s="935"/>
      <c r="P7" s="935"/>
      <c r="Q7" s="935"/>
      <c r="R7" s="935"/>
      <c r="S7" s="935"/>
    </row>
    <row r="8" spans="1:24" ht="54" customHeight="1" x14ac:dyDescent="0.4">
      <c r="B8" s="448"/>
      <c r="C8" s="935"/>
      <c r="D8" s="935"/>
      <c r="E8" s="935"/>
      <c r="F8" s="935"/>
      <c r="G8" s="935"/>
      <c r="H8" s="935"/>
      <c r="I8" s="935"/>
      <c r="J8" s="935"/>
      <c r="K8" s="935"/>
      <c r="L8" s="935"/>
      <c r="M8" s="935"/>
      <c r="N8" s="935"/>
      <c r="O8" s="935"/>
      <c r="P8" s="935"/>
      <c r="Q8" s="935"/>
      <c r="R8" s="935"/>
      <c r="S8" s="935"/>
    </row>
    <row r="9" spans="1:24" ht="75" customHeight="1" x14ac:dyDescent="0.45">
      <c r="B9" s="444"/>
      <c r="C9" s="445"/>
      <c r="D9" s="449"/>
      <c r="F9" s="446"/>
      <c r="G9" s="447"/>
      <c r="H9" s="447"/>
      <c r="I9" s="446"/>
      <c r="J9" s="447"/>
      <c r="K9" s="446"/>
      <c r="L9" s="447"/>
      <c r="M9" s="446"/>
      <c r="N9" s="447"/>
      <c r="O9" s="446"/>
      <c r="P9" s="447"/>
    </row>
    <row r="10" spans="1:24" ht="113.25" customHeight="1" x14ac:dyDescent="0.45">
      <c r="B10" s="444"/>
      <c r="C10" s="445"/>
      <c r="D10" s="446"/>
      <c r="E10" s="447"/>
      <c r="F10" s="446"/>
      <c r="G10" s="447"/>
      <c r="H10" s="447"/>
      <c r="I10" s="446"/>
      <c r="J10" s="447"/>
      <c r="K10" s="446"/>
      <c r="L10" s="447"/>
      <c r="M10" s="446"/>
      <c r="N10" s="447"/>
      <c r="O10" s="446"/>
      <c r="P10" s="447"/>
      <c r="X10"/>
    </row>
    <row r="11" spans="1:24" ht="15" customHeight="1" x14ac:dyDescent="0.45">
      <c r="B11" s="444"/>
      <c r="C11" s="445"/>
      <c r="D11" s="446"/>
      <c r="E11" s="447"/>
      <c r="F11" s="446"/>
      <c r="G11" s="447"/>
      <c r="H11" s="447"/>
      <c r="I11" s="446"/>
      <c r="J11" s="447"/>
      <c r="K11" s="446"/>
      <c r="L11" s="447"/>
      <c r="M11" s="446"/>
      <c r="N11" s="447"/>
      <c r="O11" s="446"/>
      <c r="P11" s="447"/>
    </row>
    <row r="12" spans="1:24" ht="15" customHeight="1" x14ac:dyDescent="0.45">
      <c r="B12" s="444"/>
      <c r="C12" s="445"/>
      <c r="D12" s="446"/>
      <c r="E12" s="447"/>
      <c r="F12" s="446"/>
      <c r="G12" s="447"/>
      <c r="H12" s="447"/>
      <c r="I12" s="446"/>
      <c r="J12" s="447"/>
      <c r="K12" s="446"/>
      <c r="L12" s="447"/>
      <c r="M12" s="446"/>
      <c r="N12" s="447"/>
      <c r="O12" s="446"/>
      <c r="P12" s="447"/>
    </row>
    <row r="13" spans="1:24" ht="15" customHeight="1" x14ac:dyDescent="0.45">
      <c r="B13" s="444"/>
      <c r="C13" s="445"/>
      <c r="D13" s="446"/>
      <c r="E13" s="447"/>
      <c r="F13" s="446"/>
      <c r="G13" s="447"/>
      <c r="H13" s="447"/>
      <c r="I13" s="446"/>
      <c r="J13" s="447"/>
      <c r="K13" s="446"/>
      <c r="L13" s="447"/>
      <c r="M13" s="446"/>
      <c r="N13" s="447"/>
      <c r="O13" s="446"/>
      <c r="P13" s="447"/>
    </row>
    <row r="14" spans="1:24" ht="15" customHeight="1" x14ac:dyDescent="0.45">
      <c r="B14" s="444"/>
      <c r="C14" s="445"/>
      <c r="D14" s="446"/>
      <c r="E14" s="447"/>
      <c r="F14" s="446"/>
      <c r="G14" s="447"/>
      <c r="H14" s="447"/>
      <c r="I14" s="446"/>
      <c r="J14" s="447"/>
      <c r="K14" s="446"/>
      <c r="L14" s="447"/>
      <c r="M14" s="446"/>
      <c r="N14" s="447"/>
      <c r="O14" s="446"/>
      <c r="P14" s="447"/>
    </row>
    <row r="15" spans="1:24" ht="15" customHeight="1" x14ac:dyDescent="0.45">
      <c r="B15" s="444"/>
      <c r="C15" s="445"/>
      <c r="D15" s="446"/>
      <c r="E15" s="447"/>
      <c r="F15" s="446"/>
      <c r="G15" s="447"/>
      <c r="H15" s="447"/>
      <c r="I15" s="446"/>
      <c r="J15" s="447"/>
      <c r="K15" s="446"/>
      <c r="L15" s="447"/>
      <c r="M15" s="446"/>
      <c r="N15" s="447"/>
      <c r="O15" s="446"/>
      <c r="P15" s="447"/>
      <c r="X15"/>
    </row>
    <row r="16" spans="1:24" ht="15" customHeight="1" x14ac:dyDescent="0.45">
      <c r="B16" s="444"/>
      <c r="C16" s="445"/>
      <c r="D16" s="446"/>
      <c r="E16" s="447"/>
      <c r="F16" s="446"/>
      <c r="G16" s="447"/>
      <c r="H16" s="447"/>
    </row>
    <row r="17" spans="2:19" ht="24" customHeight="1" x14ac:dyDescent="0.45">
      <c r="B17" s="444"/>
      <c r="C17" s="445"/>
      <c r="K17" s="450"/>
      <c r="L17" s="451"/>
    </row>
    <row r="18" spans="2:19" ht="37.5" customHeight="1" x14ac:dyDescent="0.45">
      <c r="B18" s="444"/>
      <c r="C18" s="445"/>
      <c r="D18" s="446"/>
      <c r="H18" s="441" t="s">
        <v>1232</v>
      </c>
      <c r="K18" s="932"/>
      <c r="L18" s="932"/>
      <c r="M18" s="932"/>
    </row>
    <row r="19" spans="2:19" ht="15" customHeight="1" x14ac:dyDescent="0.45">
      <c r="B19" s="444"/>
      <c r="C19" s="445"/>
      <c r="D19" s="446"/>
      <c r="K19" s="452"/>
    </row>
    <row r="20" spans="2:19" ht="15" customHeight="1" x14ac:dyDescent="0.45">
      <c r="B20" s="444"/>
      <c r="C20" s="445"/>
      <c r="D20" s="446"/>
      <c r="K20" s="453"/>
      <c r="L20" s="441" t="s">
        <v>1232</v>
      </c>
      <c r="N20" s="454"/>
    </row>
    <row r="21" spans="2:19" ht="15" customHeight="1" x14ac:dyDescent="0.45">
      <c r="B21" s="444"/>
      <c r="C21" s="445"/>
      <c r="D21" s="455"/>
      <c r="E21" s="456"/>
      <c r="F21" s="456"/>
      <c r="G21" s="456"/>
      <c r="H21" s="457"/>
      <c r="I21" s="458"/>
      <c r="J21" s="457"/>
      <c r="K21" s="459"/>
      <c r="L21" s="457"/>
      <c r="M21" s="457"/>
      <c r="N21" s="460"/>
      <c r="O21" s="457"/>
      <c r="P21" s="457"/>
    </row>
    <row r="22" spans="2:19" ht="15" customHeight="1" x14ac:dyDescent="0.45">
      <c r="B22" s="444"/>
      <c r="C22" s="461"/>
      <c r="D22" s="462"/>
      <c r="E22" s="462"/>
      <c r="F22" s="462"/>
      <c r="G22" s="462"/>
      <c r="H22" s="462"/>
      <c r="I22" s="462"/>
      <c r="J22" s="462"/>
      <c r="K22" s="463"/>
      <c r="L22" s="462"/>
      <c r="M22" s="464"/>
      <c r="N22" s="462"/>
      <c r="O22" s="462"/>
      <c r="P22" s="465"/>
      <c r="Q22" s="462"/>
      <c r="R22" s="462"/>
      <c r="S22" s="466"/>
    </row>
    <row r="23" spans="2:19" ht="21.75" customHeight="1" x14ac:dyDescent="0.45">
      <c r="B23" s="444"/>
      <c r="C23" s="467"/>
      <c r="K23" s="454" t="s">
        <v>1416</v>
      </c>
      <c r="S23" s="468"/>
    </row>
    <row r="24" spans="2:19" ht="19.5" customHeight="1" x14ac:dyDescent="0.45">
      <c r="B24" s="444"/>
      <c r="C24" s="467"/>
      <c r="E24" s="933"/>
      <c r="F24" s="933"/>
      <c r="G24" s="933"/>
      <c r="H24" s="933"/>
      <c r="K24" s="469" t="s">
        <v>1417</v>
      </c>
      <c r="L24" s="470" t="s">
        <v>1578</v>
      </c>
      <c r="N24" s="441" t="s">
        <v>1579</v>
      </c>
      <c r="S24" s="468"/>
    </row>
    <row r="25" spans="2:19" ht="19.5" customHeight="1" x14ac:dyDescent="0.45">
      <c r="B25" s="444"/>
      <c r="C25" s="467"/>
      <c r="E25" s="933"/>
      <c r="F25" s="933"/>
      <c r="G25" s="933"/>
      <c r="H25" s="933"/>
      <c r="L25" s="454"/>
      <c r="N25" s="471" t="s">
        <v>1422</v>
      </c>
      <c r="S25" s="468"/>
    </row>
    <row r="26" spans="2:19" ht="19.5" customHeight="1" x14ac:dyDescent="0.45">
      <c r="B26" s="444"/>
      <c r="C26" s="467"/>
      <c r="K26" s="469" t="s">
        <v>1418</v>
      </c>
      <c r="L26" s="470" t="s">
        <v>1580</v>
      </c>
      <c r="N26" s="441" t="s">
        <v>1581</v>
      </c>
      <c r="S26" s="468"/>
    </row>
    <row r="27" spans="2:19" ht="19.5" customHeight="1" x14ac:dyDescent="0.45">
      <c r="B27" s="444"/>
      <c r="C27" s="467"/>
      <c r="D27" s="472"/>
      <c r="E27" s="454" t="s">
        <v>1421</v>
      </c>
      <c r="L27" s="454"/>
      <c r="N27" s="471" t="s">
        <v>1423</v>
      </c>
      <c r="S27" s="468"/>
    </row>
    <row r="28" spans="2:19" ht="19.5" customHeight="1" x14ac:dyDescent="0.45">
      <c r="B28" s="444"/>
      <c r="C28" s="467"/>
      <c r="D28" s="473"/>
      <c r="E28" s="470" t="s">
        <v>1420</v>
      </c>
      <c r="F28" s="454" t="s">
        <v>1561</v>
      </c>
      <c r="L28" s="470" t="s">
        <v>1582</v>
      </c>
      <c r="N28" s="441" t="s">
        <v>1583</v>
      </c>
      <c r="S28" s="468"/>
    </row>
    <row r="29" spans="2:19" ht="19.5" customHeight="1" x14ac:dyDescent="0.45">
      <c r="B29" s="444"/>
      <c r="C29" s="467"/>
      <c r="D29" s="473"/>
      <c r="G29" s="566" t="s">
        <v>1577</v>
      </c>
      <c r="L29" s="454"/>
      <c r="N29" s="471" t="s">
        <v>1424</v>
      </c>
      <c r="S29" s="468"/>
    </row>
    <row r="30" spans="2:19" ht="19.5" customHeight="1" x14ac:dyDescent="0.45">
      <c r="B30" s="444"/>
      <c r="C30" s="467"/>
      <c r="D30" s="473"/>
      <c r="F30" s="474"/>
      <c r="G30" s="567" t="s">
        <v>1576</v>
      </c>
      <c r="K30" s="469" t="s">
        <v>1419</v>
      </c>
      <c r="L30" s="470" t="s">
        <v>1584</v>
      </c>
      <c r="N30" s="441" t="s">
        <v>1585</v>
      </c>
      <c r="S30" s="468"/>
    </row>
    <row r="31" spans="2:19" ht="19.5" customHeight="1" x14ac:dyDescent="0.45">
      <c r="B31" s="444"/>
      <c r="C31" s="467"/>
      <c r="D31" s="446"/>
      <c r="E31" s="447"/>
      <c r="F31" s="446"/>
      <c r="I31" s="447"/>
      <c r="L31" s="454"/>
      <c r="N31" s="471" t="s">
        <v>1425</v>
      </c>
      <c r="S31" s="468"/>
    </row>
    <row r="32" spans="2:19" ht="15" customHeight="1" x14ac:dyDescent="0.45">
      <c r="C32" s="475"/>
      <c r="D32" s="457"/>
      <c r="E32" s="457"/>
      <c r="F32" s="457"/>
      <c r="G32" s="457"/>
      <c r="H32" s="457"/>
      <c r="I32" s="457"/>
      <c r="J32" s="476"/>
      <c r="K32" s="477"/>
      <c r="L32" s="457"/>
      <c r="M32" s="457"/>
      <c r="N32" s="457"/>
      <c r="O32" s="457"/>
      <c r="P32" s="457"/>
      <c r="Q32" s="457"/>
      <c r="R32" s="457"/>
      <c r="S32" s="478"/>
    </row>
    <row r="33" spans="10:10" x14ac:dyDescent="0.4">
      <c r="J33" s="469"/>
    </row>
  </sheetData>
  <sheetProtection algorithmName="SHA-512" hashValue="h3pOYuEJpAtGm0izVekDqnzrKEU8yBEAmH7SxT+yJ6FnmZvIMCY/EO+uG2jFa+/iTFbTttigfb/E003GhUNo0Q==" saltValue="afxbHuf8UauZnn89BXpIrw==" spinCount="100000" sheet="1" objects="1" scenarios="1" selectLockedCells="1" selectUnlockedCells="1"/>
  <mergeCells count="4">
    <mergeCell ref="K18:M18"/>
    <mergeCell ref="E24:H25"/>
    <mergeCell ref="C7:S8"/>
    <mergeCell ref="C2:P6"/>
  </mergeCells>
  <phoneticPr fontId="3"/>
  <printOptions horizontalCentered="1" verticalCentered="1"/>
  <pageMargins left="0.19685039370078741" right="0.19685039370078741" top="0.19685039370078741" bottom="0.19685039370078741" header="0.39370078740157483" footer="0.19685039370078741"/>
  <pageSetup paperSize="9" scale="8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36"/>
  <sheetViews>
    <sheetView showGridLines="0" view="pageBreakPreview" zoomScaleNormal="100" zoomScaleSheetLayoutView="100" workbookViewId="0"/>
  </sheetViews>
  <sheetFormatPr defaultColWidth="8" defaultRowHeight="15.75" customHeight="1" x14ac:dyDescent="0.15"/>
  <cols>
    <col min="1" max="16" width="8.875" style="2" customWidth="1"/>
    <col min="17" max="16384" width="8" style="2"/>
  </cols>
  <sheetData>
    <row r="1" spans="1:15" ht="16.5" customHeight="1" x14ac:dyDescent="0.15"/>
    <row r="2" spans="1:15" ht="16.5" customHeight="1" x14ac:dyDescent="0.15">
      <c r="B2" s="939"/>
      <c r="C2" s="939"/>
      <c r="D2" s="939"/>
      <c r="E2" s="939"/>
      <c r="F2" s="939"/>
      <c r="G2" s="939"/>
      <c r="H2" s="939"/>
      <c r="I2" s="939"/>
    </row>
    <row r="3" spans="1:15" ht="16.5" customHeight="1" x14ac:dyDescent="0.15"/>
    <row r="4" spans="1:15" ht="16.5" customHeight="1" x14ac:dyDescent="0.15">
      <c r="B4" s="940"/>
      <c r="C4" s="940"/>
      <c r="D4" s="940"/>
      <c r="E4" s="940"/>
      <c r="F4" s="940"/>
      <c r="G4" s="940"/>
      <c r="H4" s="940"/>
      <c r="I4" s="940"/>
    </row>
    <row r="5" spans="1:15" ht="16.5" customHeight="1" x14ac:dyDescent="0.15"/>
    <row r="6" spans="1:15" ht="16.5" customHeight="1" x14ac:dyDescent="0.15">
      <c r="A6" s="3"/>
      <c r="B6" s="937"/>
      <c r="C6" s="937"/>
      <c r="D6" s="937"/>
      <c r="E6" s="937"/>
      <c r="F6" s="937"/>
      <c r="G6" s="937"/>
      <c r="H6" s="937"/>
      <c r="I6" s="937"/>
    </row>
    <row r="7" spans="1:15" ht="16.5" customHeight="1" x14ac:dyDescent="0.15">
      <c r="A7" s="3"/>
      <c r="B7" s="38"/>
      <c r="C7" s="38"/>
      <c r="D7" s="38"/>
      <c r="E7" s="38"/>
      <c r="F7" s="38"/>
      <c r="G7" s="38"/>
      <c r="H7" s="38"/>
      <c r="I7" s="38"/>
    </row>
    <row r="8" spans="1:15" ht="16.5" customHeight="1" x14ac:dyDescent="0.15">
      <c r="A8" s="3"/>
      <c r="B8" s="937"/>
      <c r="C8" s="937"/>
      <c r="D8" s="937"/>
      <c r="E8" s="937"/>
      <c r="F8" s="937"/>
      <c r="G8" s="937"/>
      <c r="H8" s="937"/>
      <c r="I8" s="937"/>
    </row>
    <row r="9" spans="1:15" ht="16.5" customHeight="1" x14ac:dyDescent="0.15">
      <c r="A9" s="3"/>
      <c r="B9" s="937"/>
      <c r="C9" s="937"/>
      <c r="D9" s="937"/>
      <c r="E9" s="937"/>
      <c r="F9" s="937"/>
      <c r="G9" s="937"/>
      <c r="H9" s="937"/>
      <c r="I9" s="937"/>
      <c r="J9" s="4"/>
      <c r="K9" s="4"/>
      <c r="L9" s="4"/>
      <c r="M9" s="4"/>
      <c r="N9" s="4"/>
      <c r="O9" s="4"/>
    </row>
    <row r="10" spans="1:15" ht="16.5" customHeight="1" x14ac:dyDescent="0.15">
      <c r="A10" s="3"/>
      <c r="B10" s="38"/>
      <c r="C10" s="38"/>
      <c r="D10" s="38"/>
      <c r="E10" s="38"/>
      <c r="F10" s="38"/>
      <c r="G10" s="38"/>
      <c r="H10" s="38"/>
      <c r="I10" s="38"/>
      <c r="J10" s="4"/>
      <c r="K10" s="4"/>
      <c r="L10" s="4"/>
      <c r="M10" s="4"/>
      <c r="N10" s="4"/>
      <c r="O10" s="4"/>
    </row>
    <row r="11" spans="1:15" ht="16.5" customHeight="1" x14ac:dyDescent="0.15">
      <c r="A11" s="3"/>
      <c r="B11" s="937"/>
      <c r="C11" s="937"/>
      <c r="D11" s="937"/>
      <c r="E11" s="937"/>
      <c r="F11" s="937"/>
      <c r="G11" s="937"/>
      <c r="H11" s="937"/>
      <c r="I11" s="937"/>
      <c r="J11" s="4"/>
      <c r="K11" s="4"/>
      <c r="L11" s="4"/>
      <c r="M11" s="4"/>
      <c r="N11" s="4"/>
      <c r="O11" s="4"/>
    </row>
    <row r="12" spans="1:15" ht="16.5" customHeight="1" x14ac:dyDescent="0.15">
      <c r="A12" s="3"/>
      <c r="B12" s="38"/>
      <c r="C12" s="38"/>
      <c r="D12" s="38"/>
      <c r="E12" s="38"/>
      <c r="F12" s="38"/>
      <c r="G12" s="38"/>
      <c r="H12" s="38"/>
      <c r="I12" s="38"/>
      <c r="J12" s="4"/>
      <c r="K12" s="4"/>
      <c r="L12" s="4"/>
      <c r="M12" s="4"/>
      <c r="N12" s="4"/>
      <c r="O12" s="4"/>
    </row>
    <row r="13" spans="1:15" ht="16.5" customHeight="1" x14ac:dyDescent="0.15">
      <c r="A13" s="3"/>
      <c r="B13" s="937"/>
      <c r="C13" s="937"/>
      <c r="D13" s="937"/>
      <c r="E13" s="937"/>
      <c r="F13" s="937"/>
      <c r="G13" s="937"/>
      <c r="H13" s="937"/>
      <c r="I13" s="937"/>
      <c r="J13" s="4"/>
      <c r="K13" s="4"/>
      <c r="L13" s="4"/>
      <c r="M13" s="4"/>
      <c r="N13" s="4"/>
      <c r="O13" s="4"/>
    </row>
    <row r="14" spans="1:15" ht="16.5" customHeight="1" x14ac:dyDescent="0.15">
      <c r="A14" s="3"/>
      <c r="B14" s="38"/>
      <c r="C14" s="38"/>
      <c r="D14" s="38"/>
      <c r="E14" s="38"/>
      <c r="F14" s="38"/>
      <c r="G14" s="38"/>
      <c r="H14" s="38"/>
      <c r="I14" s="38"/>
      <c r="J14" s="4"/>
      <c r="K14" s="4"/>
      <c r="L14" s="4"/>
      <c r="M14" s="4"/>
      <c r="N14" s="4"/>
      <c r="O14" s="4"/>
    </row>
    <row r="15" spans="1:15" ht="16.5" customHeight="1" x14ac:dyDescent="0.15">
      <c r="A15" s="3"/>
      <c r="B15" s="937"/>
      <c r="C15" s="937"/>
      <c r="D15" s="937"/>
      <c r="E15" s="937"/>
      <c r="F15" s="937"/>
      <c r="G15" s="937"/>
      <c r="H15" s="937"/>
      <c r="I15" s="937"/>
    </row>
    <row r="16" spans="1:15" ht="16.5" customHeight="1" x14ac:dyDescent="0.15">
      <c r="A16" s="3"/>
      <c r="B16" s="38"/>
      <c r="C16" s="38"/>
      <c r="D16" s="38"/>
      <c r="E16" s="38"/>
      <c r="F16" s="38"/>
      <c r="G16" s="38"/>
      <c r="H16" s="38"/>
      <c r="I16" s="38"/>
    </row>
    <row r="17" spans="1:9" ht="16.5" customHeight="1" x14ac:dyDescent="0.15">
      <c r="A17" s="3"/>
      <c r="B17" s="937"/>
      <c r="C17" s="937"/>
      <c r="D17" s="937"/>
      <c r="E17" s="937"/>
      <c r="F17" s="937"/>
      <c r="G17" s="937"/>
      <c r="H17" s="937"/>
      <c r="I17" s="937"/>
    </row>
    <row r="18" spans="1:9" ht="16.5" customHeight="1" x14ac:dyDescent="0.15">
      <c r="A18" s="3"/>
      <c r="B18" s="937"/>
      <c r="C18" s="937"/>
      <c r="D18" s="937"/>
      <c r="E18" s="937"/>
      <c r="F18" s="937"/>
      <c r="G18" s="937"/>
      <c r="H18" s="937"/>
      <c r="I18" s="937"/>
    </row>
    <row r="19" spans="1:9" ht="16.5" customHeight="1" x14ac:dyDescent="0.15">
      <c r="A19" s="3"/>
      <c r="B19" s="38"/>
      <c r="C19" s="38"/>
      <c r="D19" s="38"/>
      <c r="E19" s="38"/>
      <c r="F19" s="38"/>
      <c r="G19" s="38"/>
      <c r="H19" s="38"/>
      <c r="I19" s="38"/>
    </row>
    <row r="20" spans="1:9" ht="16.5" customHeight="1" x14ac:dyDescent="0.15">
      <c r="A20" s="3"/>
      <c r="B20" s="937"/>
      <c r="C20" s="937"/>
      <c r="D20" s="937"/>
      <c r="E20" s="937"/>
      <c r="F20" s="937"/>
      <c r="G20" s="937"/>
      <c r="H20" s="937"/>
      <c r="I20" s="937"/>
    </row>
    <row r="21" spans="1:9" ht="16.5" customHeight="1" x14ac:dyDescent="0.15">
      <c r="A21" s="3"/>
      <c r="B21" s="5"/>
      <c r="C21" s="937"/>
      <c r="D21" s="937"/>
      <c r="E21" s="937"/>
      <c r="F21" s="937"/>
      <c r="G21" s="937"/>
      <c r="H21" s="937"/>
      <c r="I21" s="937"/>
    </row>
    <row r="22" spans="1:9" ht="16.5" customHeight="1" x14ac:dyDescent="0.15">
      <c r="A22" s="3"/>
      <c r="B22" s="5"/>
      <c r="C22" s="937"/>
      <c r="D22" s="937"/>
      <c r="E22" s="937"/>
      <c r="F22" s="937"/>
      <c r="G22" s="937"/>
      <c r="H22" s="937"/>
      <c r="I22" s="937"/>
    </row>
    <row r="23" spans="1:9" ht="16.5" customHeight="1" x14ac:dyDescent="0.15">
      <c r="A23" s="3"/>
      <c r="B23" s="5"/>
      <c r="C23" s="937"/>
      <c r="D23" s="937"/>
      <c r="E23" s="937"/>
      <c r="F23" s="937"/>
      <c r="G23" s="937"/>
      <c r="H23" s="937"/>
      <c r="I23" s="937"/>
    </row>
    <row r="24" spans="1:9" ht="16.5" customHeight="1" x14ac:dyDescent="0.15">
      <c r="A24" s="3"/>
      <c r="B24" s="937"/>
      <c r="C24" s="937"/>
      <c r="D24" s="937"/>
      <c r="E24" s="937"/>
      <c r="F24" s="937"/>
      <c r="G24" s="937"/>
      <c r="H24" s="937"/>
      <c r="I24" s="937"/>
    </row>
    <row r="25" spans="1:9" ht="16.5" customHeight="1" x14ac:dyDescent="0.15">
      <c r="A25" s="3"/>
      <c r="B25" s="5"/>
      <c r="C25" s="937"/>
      <c r="D25" s="937"/>
      <c r="E25" s="937"/>
      <c r="F25" s="937"/>
      <c r="G25" s="937"/>
      <c r="H25" s="937"/>
      <c r="I25" s="937"/>
    </row>
    <row r="26" spans="1:9" ht="16.5" customHeight="1" x14ac:dyDescent="0.15">
      <c r="A26" s="3"/>
      <c r="B26" s="5"/>
      <c r="C26" s="937"/>
      <c r="D26" s="937"/>
      <c r="E26" s="937"/>
      <c r="F26" s="937"/>
      <c r="G26" s="937"/>
      <c r="H26" s="937"/>
      <c r="I26" s="937"/>
    </row>
    <row r="27" spans="1:9" ht="16.5" customHeight="1" x14ac:dyDescent="0.15">
      <c r="A27" s="3"/>
      <c r="B27" s="5"/>
      <c r="C27" s="937"/>
      <c r="D27" s="937"/>
      <c r="E27" s="937"/>
      <c r="F27" s="937"/>
      <c r="G27" s="937"/>
      <c r="H27" s="937"/>
      <c r="I27" s="937"/>
    </row>
    <row r="28" spans="1:9" ht="16.5" customHeight="1" x14ac:dyDescent="0.15">
      <c r="A28" s="3"/>
      <c r="B28" s="5"/>
      <c r="C28" s="937"/>
      <c r="D28" s="937"/>
      <c r="E28" s="937"/>
      <c r="F28" s="937"/>
      <c r="G28" s="937"/>
      <c r="H28" s="937"/>
      <c r="I28" s="937"/>
    </row>
    <row r="29" spans="1:9" ht="16.5" customHeight="1" x14ac:dyDescent="0.15">
      <c r="A29" s="3"/>
      <c r="B29" s="5"/>
      <c r="C29" s="38"/>
      <c r="D29" s="38"/>
      <c r="E29" s="38"/>
      <c r="F29" s="38"/>
      <c r="G29" s="38"/>
      <c r="H29" s="38"/>
      <c r="I29" s="38"/>
    </row>
    <row r="30" spans="1:9" ht="16.5" customHeight="1" x14ac:dyDescent="0.15">
      <c r="A30" s="3"/>
      <c r="B30" s="937"/>
      <c r="C30" s="937"/>
      <c r="D30" s="937"/>
      <c r="E30" s="937"/>
      <c r="F30" s="937"/>
      <c r="G30" s="937"/>
      <c r="H30" s="937"/>
      <c r="I30" s="937"/>
    </row>
    <row r="31" spans="1:9" ht="16.5" customHeight="1" x14ac:dyDescent="0.15">
      <c r="A31" s="3"/>
      <c r="B31" s="937"/>
      <c r="C31" s="937"/>
      <c r="D31" s="937"/>
      <c r="E31" s="937"/>
      <c r="F31" s="937"/>
      <c r="G31" s="937"/>
      <c r="H31" s="937"/>
      <c r="I31" s="937"/>
    </row>
    <row r="32" spans="1:9" ht="16.5" customHeight="1" x14ac:dyDescent="0.15">
      <c r="A32" s="3"/>
      <c r="B32" s="38"/>
      <c r="C32" s="38"/>
      <c r="D32" s="38"/>
      <c r="E32" s="38"/>
      <c r="F32" s="38"/>
      <c r="G32" s="38"/>
      <c r="H32" s="38"/>
      <c r="I32" s="38"/>
    </row>
    <row r="33" spans="1:14" ht="16.5" customHeight="1" x14ac:dyDescent="0.15">
      <c r="A33" s="3"/>
      <c r="B33" s="937"/>
      <c r="C33" s="937"/>
      <c r="D33" s="937"/>
      <c r="E33" s="937"/>
      <c r="F33" s="937"/>
      <c r="G33" s="937"/>
      <c r="H33" s="937"/>
      <c r="I33" s="937"/>
      <c r="K33" s="938"/>
      <c r="L33" s="938"/>
      <c r="M33" s="938"/>
      <c r="N33" s="39"/>
    </row>
    <row r="34" spans="1:14" ht="16.5" customHeight="1" x14ac:dyDescent="0.15"/>
    <row r="35" spans="1:14" ht="16.5" customHeight="1" x14ac:dyDescent="0.15"/>
    <row r="36" spans="1:14" ht="16.5" customHeight="1" x14ac:dyDescent="0.15"/>
  </sheetData>
  <sheetProtection algorithmName="SHA-512" hashValue="EcnNL/qOTtBRupfr2HVU9NSSC1xgu0eFo/jgjpz1uLGFjTW1iCvdsg8BkdLUblCPkgs+5fHKb3M+2sT4qFELEg==" saltValue="JpX7fjRosMEuffOlcCdxbA==" spinCount="100000" sheet="1" objects="1" scenarios="1" selectLockedCells="1" selectUnlockedCells="1"/>
  <mergeCells count="23">
    <mergeCell ref="B11:I11"/>
    <mergeCell ref="B2:I2"/>
    <mergeCell ref="B4:I4"/>
    <mergeCell ref="B6:I6"/>
    <mergeCell ref="B8:I8"/>
    <mergeCell ref="B9:I9"/>
    <mergeCell ref="C27:I27"/>
    <mergeCell ref="B13:I13"/>
    <mergeCell ref="B15:I15"/>
    <mergeCell ref="B17:I17"/>
    <mergeCell ref="B18:I18"/>
    <mergeCell ref="B20:I20"/>
    <mergeCell ref="C21:I21"/>
    <mergeCell ref="C22:I22"/>
    <mergeCell ref="C23:I23"/>
    <mergeCell ref="B24:I24"/>
    <mergeCell ref="C25:I25"/>
    <mergeCell ref="C26:I26"/>
    <mergeCell ref="C28:I28"/>
    <mergeCell ref="B30:I30"/>
    <mergeCell ref="B31:I31"/>
    <mergeCell ref="B33:I33"/>
    <mergeCell ref="K33:M33"/>
  </mergeCells>
  <phoneticPr fontId="3"/>
  <printOptions horizontalCentered="1" verticalCentered="1"/>
  <pageMargins left="0.19685039370078741" right="0.19685039370078741" top="0.19685039370078741" bottom="0.19685039370078741" header="0.39370078740157483" footer="0.19685039370078741"/>
  <pageSetup paperSize="9" orientation="landscape" horizontalDpi="300" verticalDpi="300" r:id="rId1"/>
  <headerFooter alignWithMargins="0">
    <oddFooter>&amp;L&amp;9株式会社 新潟日報メディアネット&amp;R&amp;9黒埼本社　　新潟市西区善久772-2    TEL 025(383)8008    FAX 025(383)8007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CM255"/>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5" width="6.25" style="7" hidden="1" customWidth="1"/>
    <col min="76" max="77" width="6.25" style="71" hidden="1" customWidth="1"/>
    <col min="78" max="78" width="12.375" style="114" hidden="1" customWidth="1"/>
    <col min="79" max="81" width="6.25" style="71" hidden="1" customWidth="1"/>
    <col min="82" max="82" width="4.625" style="7" hidden="1" customWidth="1"/>
    <col min="83" max="83" width="7.5" style="7" hidden="1" customWidth="1"/>
    <col min="84" max="84" width="6.25" style="7" hidden="1" customWidth="1"/>
    <col min="85" max="85" width="6.25" style="71" hidden="1" customWidth="1"/>
    <col min="86" max="86" width="13.5" style="119" hidden="1" customWidth="1"/>
    <col min="87" max="87" width="9" style="7" hidden="1" customWidth="1"/>
    <col min="88" max="89" width="9" style="9" hidden="1" customWidth="1"/>
    <col min="90" max="90" width="3" style="9" hidden="1" customWidth="1"/>
    <col min="91" max="91" width="9" style="9"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182"/>
      <c r="X1" s="1182"/>
      <c r="BC1" s="1183" t="str">
        <f>'表紙 '!S1</f>
        <v>２０２６年５月１日 現在</v>
      </c>
      <c r="BD1" s="1183"/>
      <c r="BE1" s="1183"/>
      <c r="BF1" s="1183"/>
      <c r="BG1" s="1183"/>
      <c r="BH1" s="1183"/>
      <c r="BI1" s="1183"/>
      <c r="BJ1" s="1183"/>
      <c r="BK1" s="1183"/>
      <c r="BL1" s="1183"/>
      <c r="BM1" s="1183"/>
      <c r="BN1" s="1183"/>
      <c r="BO1" s="1183"/>
      <c r="BP1" s="1183"/>
      <c r="BQ1" s="1183"/>
      <c r="BR1" s="1183"/>
      <c r="BS1" s="1183"/>
      <c r="BU1" s="238"/>
      <c r="BV1" s="238"/>
      <c r="BW1" s="238"/>
      <c r="BX1" s="250"/>
      <c r="BY1" s="250"/>
      <c r="BZ1" s="261"/>
      <c r="CA1" s="250"/>
      <c r="CB1" s="250"/>
      <c r="CC1" s="250"/>
      <c r="CD1" s="238"/>
      <c r="CE1" s="238"/>
      <c r="CF1" s="238"/>
      <c r="CG1" s="250"/>
      <c r="CH1" s="260"/>
      <c r="CI1" s="238"/>
      <c r="CJ1" s="239"/>
      <c r="CK1" s="239"/>
      <c r="CL1" s="239"/>
      <c r="CM1" s="239"/>
    </row>
    <row r="2" spans="1:91" s="236" customFormat="1" ht="15.95" customHeight="1" x14ac:dyDescent="0.15">
      <c r="A2" s="943" t="s">
        <v>1</v>
      </c>
      <c r="B2" s="944"/>
      <c r="C2" s="944"/>
      <c r="D2" s="944"/>
      <c r="E2" s="944"/>
      <c r="F2" s="944"/>
      <c r="G2" s="944"/>
      <c r="H2" s="944"/>
      <c r="I2" s="944"/>
      <c r="J2" s="945"/>
      <c r="K2" s="943" t="s">
        <v>0</v>
      </c>
      <c r="L2" s="944"/>
      <c r="M2" s="944"/>
      <c r="N2" s="944"/>
      <c r="O2" s="944"/>
      <c r="P2" s="944"/>
      <c r="Q2" s="944"/>
      <c r="R2" s="944"/>
      <c r="S2" s="944"/>
      <c r="T2" s="944"/>
      <c r="U2" s="944"/>
      <c r="V2" s="944"/>
      <c r="W2" s="944"/>
      <c r="X2" s="944"/>
      <c r="Y2" s="944"/>
      <c r="Z2" s="945"/>
      <c r="AA2" s="943" t="s">
        <v>343</v>
      </c>
      <c r="AB2" s="944"/>
      <c r="AC2" s="944"/>
      <c r="AD2" s="944"/>
      <c r="AE2" s="944"/>
      <c r="AF2" s="944"/>
      <c r="AG2" s="945"/>
      <c r="AH2" s="944" t="s">
        <v>116</v>
      </c>
      <c r="AI2" s="944"/>
      <c r="AJ2" s="944"/>
      <c r="AK2" s="944"/>
      <c r="AL2" s="944"/>
      <c r="AM2" s="944"/>
      <c r="AN2" s="944"/>
      <c r="AO2" s="944"/>
      <c r="AP2" s="944"/>
      <c r="AQ2" s="944"/>
      <c r="AR2" s="944"/>
      <c r="AS2" s="944"/>
      <c r="AT2" s="944"/>
      <c r="AU2" s="944"/>
      <c r="AV2" s="944"/>
      <c r="AW2" s="944"/>
      <c r="AX2" s="944"/>
      <c r="AY2" s="1009" t="s">
        <v>1554</v>
      </c>
      <c r="AZ2" s="1009"/>
      <c r="BA2" s="1009"/>
      <c r="BB2" s="1009"/>
      <c r="BC2" s="1009"/>
      <c r="BD2" s="1009"/>
      <c r="BE2" s="1009"/>
      <c r="BF2" s="1009" t="s">
        <v>1555</v>
      </c>
      <c r="BG2" s="1009"/>
      <c r="BH2" s="1009"/>
      <c r="BI2" s="1009"/>
      <c r="BJ2" s="1009"/>
      <c r="BK2" s="1009"/>
      <c r="BL2" s="943"/>
      <c r="BM2" s="943" t="s">
        <v>1556</v>
      </c>
      <c r="BN2" s="944"/>
      <c r="BO2" s="944"/>
      <c r="BP2" s="944"/>
      <c r="BQ2" s="944"/>
      <c r="BR2" s="944"/>
      <c r="BS2" s="945"/>
      <c r="BU2" s="238"/>
      <c r="BV2" s="238"/>
      <c r="BW2" s="238"/>
      <c r="BX2" s="250"/>
      <c r="BY2" s="250"/>
      <c r="BZ2" s="261"/>
      <c r="CA2" s="250"/>
      <c r="CB2" s="250"/>
      <c r="CC2" s="250"/>
      <c r="CD2" s="238"/>
      <c r="CE2" s="238"/>
      <c r="CF2" s="238"/>
      <c r="CG2" s="250"/>
      <c r="CH2" s="260"/>
      <c r="CI2" s="238"/>
      <c r="CJ2" s="239"/>
      <c r="CK2" s="239"/>
      <c r="CL2" s="239"/>
      <c r="CM2" s="239"/>
    </row>
    <row r="3" spans="1:91" s="236" customFormat="1" ht="21.95" customHeight="1" thickBot="1" x14ac:dyDescent="0.2">
      <c r="A3" s="986" t="s">
        <v>1834</v>
      </c>
      <c r="B3" s="987"/>
      <c r="C3" s="987"/>
      <c r="D3" s="987"/>
      <c r="E3" s="987"/>
      <c r="F3" s="987"/>
      <c r="G3" s="987"/>
      <c r="H3" s="987"/>
      <c r="I3" s="987"/>
      <c r="J3" s="988"/>
      <c r="K3" s="952"/>
      <c r="L3" s="952"/>
      <c r="M3" s="952"/>
      <c r="N3" s="952"/>
      <c r="O3" s="952"/>
      <c r="P3" s="952"/>
      <c r="Q3" s="952"/>
      <c r="R3" s="952"/>
      <c r="S3" s="952"/>
      <c r="T3" s="952"/>
      <c r="U3" s="952"/>
      <c r="V3" s="952"/>
      <c r="W3" s="952"/>
      <c r="X3" s="952"/>
      <c r="Y3" s="953" t="s">
        <v>1553</v>
      </c>
      <c r="Z3" s="954"/>
      <c r="AA3" s="946"/>
      <c r="AB3" s="947"/>
      <c r="AC3" s="947"/>
      <c r="AD3" s="947"/>
      <c r="AE3" s="947"/>
      <c r="AF3" s="947"/>
      <c r="AG3" s="948"/>
      <c r="AH3" s="1179"/>
      <c r="AI3" s="1179"/>
      <c r="AJ3" s="1179"/>
      <c r="AK3" s="1179"/>
      <c r="AL3" s="1179"/>
      <c r="AM3" s="1179"/>
      <c r="AN3" s="1179"/>
      <c r="AO3" s="1179"/>
      <c r="AP3" s="1179"/>
      <c r="AQ3" s="1179"/>
      <c r="AR3" s="1179"/>
      <c r="AS3" s="1179"/>
      <c r="AT3" s="1179"/>
      <c r="AU3" s="1179"/>
      <c r="AV3" s="1179"/>
      <c r="AW3" s="1179"/>
      <c r="AX3" s="1179"/>
      <c r="AY3" s="1005">
        <f>BY39+CG40</f>
        <v>0</v>
      </c>
      <c r="AZ3" s="1005"/>
      <c r="BA3" s="1005"/>
      <c r="BB3" s="1005"/>
      <c r="BC3" s="1005"/>
      <c r="BD3" s="1005"/>
      <c r="BE3" s="1005"/>
      <c r="BF3" s="1005">
        <f>CA39</f>
        <v>0</v>
      </c>
      <c r="BG3" s="1005"/>
      <c r="BH3" s="1005"/>
      <c r="BI3" s="1005"/>
      <c r="BJ3" s="1005"/>
      <c r="BK3" s="1005"/>
      <c r="BL3" s="1006"/>
      <c r="BM3" s="999">
        <f>AY3+BF3</f>
        <v>0</v>
      </c>
      <c r="BN3" s="1002"/>
      <c r="BO3" s="1002"/>
      <c r="BP3" s="1002"/>
      <c r="BQ3" s="1002"/>
      <c r="BR3" s="1002"/>
      <c r="BS3" s="1003"/>
      <c r="BU3" s="238"/>
      <c r="BV3" s="238"/>
      <c r="BW3" s="238"/>
      <c r="BX3" s="250"/>
      <c r="BY3" s="250"/>
      <c r="BZ3" s="261"/>
      <c r="CA3" s="250"/>
      <c r="CB3" s="250"/>
      <c r="CC3" s="250"/>
      <c r="CD3" s="238"/>
      <c r="CE3" s="238"/>
      <c r="CF3" s="238"/>
      <c r="CG3" s="250"/>
      <c r="CH3" s="260"/>
      <c r="CI3" s="238"/>
      <c r="CJ3" s="239"/>
      <c r="CK3" s="239"/>
      <c r="CL3" s="239"/>
      <c r="CM3" s="239"/>
    </row>
    <row r="4" spans="1:91" s="236" customFormat="1" ht="15.75" customHeight="1" x14ac:dyDescent="0.15">
      <c r="A4" s="989"/>
      <c r="B4" s="990"/>
      <c r="C4" s="990"/>
      <c r="D4" s="990"/>
      <c r="E4" s="990"/>
      <c r="F4" s="990"/>
      <c r="G4" s="990"/>
      <c r="H4" s="990"/>
      <c r="I4" s="990"/>
      <c r="J4" s="991"/>
      <c r="K4" s="943" t="s">
        <v>2</v>
      </c>
      <c r="L4" s="944"/>
      <c r="M4" s="944"/>
      <c r="N4" s="944"/>
      <c r="O4" s="944"/>
      <c r="P4" s="944"/>
      <c r="Q4" s="944"/>
      <c r="R4" s="944"/>
      <c r="S4" s="944"/>
      <c r="T4" s="944"/>
      <c r="U4" s="944"/>
      <c r="V4" s="944"/>
      <c r="W4" s="944"/>
      <c r="X4" s="944"/>
      <c r="Y4" s="944"/>
      <c r="Z4" s="945"/>
      <c r="AA4" s="943" t="s">
        <v>362</v>
      </c>
      <c r="AB4" s="944"/>
      <c r="AC4" s="944"/>
      <c r="AD4" s="944"/>
      <c r="AE4" s="944"/>
      <c r="AF4" s="944"/>
      <c r="AG4" s="945"/>
      <c r="AH4" s="1180"/>
      <c r="AI4" s="1180"/>
      <c r="AJ4" s="1180"/>
      <c r="AK4" s="1180"/>
      <c r="AL4" s="1180"/>
      <c r="AM4" s="1180"/>
      <c r="AN4" s="1180"/>
      <c r="AO4" s="1180"/>
      <c r="AP4" s="1180"/>
      <c r="AQ4" s="1180"/>
      <c r="AR4" s="1180"/>
      <c r="AS4" s="1180"/>
      <c r="AT4" s="1180"/>
      <c r="AU4" s="1180"/>
      <c r="AV4" s="1180"/>
      <c r="AW4" s="1180"/>
      <c r="AX4" s="1180"/>
      <c r="AY4" s="997" t="s">
        <v>1557</v>
      </c>
      <c r="AZ4" s="998"/>
      <c r="BA4" s="998"/>
      <c r="BB4" s="998"/>
      <c r="BC4" s="998"/>
      <c r="BD4" s="998"/>
      <c r="BE4" s="998"/>
      <c r="BF4" s="1013" t="s">
        <v>1558</v>
      </c>
      <c r="BG4" s="1013"/>
      <c r="BH4" s="1013"/>
      <c r="BI4" s="1013"/>
      <c r="BJ4" s="1013"/>
      <c r="BK4" s="1013"/>
      <c r="BL4" s="1010"/>
      <c r="BM4" s="1010" t="s">
        <v>1559</v>
      </c>
      <c r="BN4" s="1011"/>
      <c r="BO4" s="1011"/>
      <c r="BP4" s="1011"/>
      <c r="BQ4" s="1011"/>
      <c r="BR4" s="1011"/>
      <c r="BS4" s="1012"/>
      <c r="BU4" s="1170" t="s">
        <v>1223</v>
      </c>
      <c r="BV4" s="1171"/>
      <c r="BW4" s="238"/>
      <c r="BX4" s="250"/>
      <c r="BY4" s="250"/>
      <c r="BZ4" s="261"/>
      <c r="CA4" s="250"/>
      <c r="CB4" s="250"/>
      <c r="CC4" s="250"/>
      <c r="CD4" s="238"/>
      <c r="CE4" s="238"/>
      <c r="CF4" s="238"/>
      <c r="CG4" s="250"/>
      <c r="CH4" s="260"/>
      <c r="CI4" s="238"/>
      <c r="CJ4" s="239"/>
      <c r="CK4" s="239"/>
      <c r="CL4" s="239"/>
      <c r="CM4" s="239"/>
    </row>
    <row r="5" spans="1:91" s="236" customFormat="1" ht="21.95" customHeight="1" thickBot="1" x14ac:dyDescent="0.2">
      <c r="A5" s="992"/>
      <c r="B5" s="993"/>
      <c r="C5" s="993"/>
      <c r="D5" s="993"/>
      <c r="E5" s="993"/>
      <c r="F5" s="993"/>
      <c r="G5" s="993"/>
      <c r="H5" s="993"/>
      <c r="I5" s="993"/>
      <c r="J5" s="994"/>
      <c r="K5" s="995"/>
      <c r="L5" s="996"/>
      <c r="M5" s="996"/>
      <c r="N5" s="996"/>
      <c r="O5" s="996"/>
      <c r="P5" s="996"/>
      <c r="Q5" s="996"/>
      <c r="R5" s="996"/>
      <c r="S5" s="996"/>
      <c r="T5" s="996"/>
      <c r="U5" s="996"/>
      <c r="V5" s="996"/>
      <c r="W5" s="996"/>
      <c r="X5" s="996"/>
      <c r="Y5" s="1007" t="s">
        <v>1553</v>
      </c>
      <c r="Z5" s="1008"/>
      <c r="AA5" s="949"/>
      <c r="AB5" s="950"/>
      <c r="AC5" s="950"/>
      <c r="AD5" s="950"/>
      <c r="AE5" s="950"/>
      <c r="AF5" s="950"/>
      <c r="AG5" s="951"/>
      <c r="AH5" s="1181"/>
      <c r="AI5" s="1181"/>
      <c r="AJ5" s="1181"/>
      <c r="AK5" s="1181"/>
      <c r="AL5" s="1181"/>
      <c r="AM5" s="1181"/>
      <c r="AN5" s="1181"/>
      <c r="AO5" s="1181"/>
      <c r="AP5" s="1181"/>
      <c r="AQ5" s="1181"/>
      <c r="AR5" s="1181"/>
      <c r="AS5" s="1181"/>
      <c r="AT5" s="1181"/>
      <c r="AU5" s="1181"/>
      <c r="AV5" s="1181"/>
      <c r="AW5" s="1181"/>
      <c r="AX5" s="1181"/>
      <c r="AY5" s="1184">
        <f>AY3+下越1!AY3+下越２!AY3+中越1!BA3+中越２!AY3+上越1!AY3+上越２!AY3</f>
        <v>0</v>
      </c>
      <c r="AZ5" s="1185"/>
      <c r="BA5" s="1185"/>
      <c r="BB5" s="1185"/>
      <c r="BC5" s="1185"/>
      <c r="BD5" s="1185"/>
      <c r="BE5" s="1185"/>
      <c r="BF5" s="1004">
        <f>BF3+下越1!BF3+下越２!BF3+中越1!BI3+中越２!BF3+上越1!BF3+上越２!BF3</f>
        <v>0</v>
      </c>
      <c r="BG5" s="1004"/>
      <c r="BH5" s="1004"/>
      <c r="BI5" s="1004"/>
      <c r="BJ5" s="1004"/>
      <c r="BK5" s="1004"/>
      <c r="BL5" s="999"/>
      <c r="BM5" s="999">
        <f>AY5+BF5</f>
        <v>0</v>
      </c>
      <c r="BN5" s="1000"/>
      <c r="BO5" s="1000"/>
      <c r="BP5" s="1000"/>
      <c r="BQ5" s="1000"/>
      <c r="BR5" s="1000"/>
      <c r="BS5" s="1001"/>
      <c r="BU5" s="1172" t="str">
        <f>IFERROR(VLOOKUP(AA3,折込指示!$D$2:$E$23,2,FALSE),"")</f>
        <v/>
      </c>
      <c r="BV5" s="1173"/>
      <c r="BW5" s="262"/>
      <c r="BX5" s="250"/>
      <c r="BY5" s="250"/>
      <c r="BZ5" s="261"/>
      <c r="CA5" s="250"/>
      <c r="CB5" s="250"/>
      <c r="CC5" s="250"/>
      <c r="CD5" s="238"/>
      <c r="CE5" s="238"/>
      <c r="CF5" s="238"/>
      <c r="CG5" s="250"/>
      <c r="CH5" s="260"/>
      <c r="CI5" s="238"/>
      <c r="CJ5" s="239"/>
      <c r="CK5" s="239"/>
      <c r="CL5" s="239"/>
      <c r="CM5" s="239"/>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50"/>
      <c r="BY6" s="250"/>
      <c r="BZ6" s="261"/>
      <c r="CA6" s="250"/>
      <c r="CB6" s="250"/>
      <c r="CC6" s="250"/>
      <c r="CD6" s="238"/>
      <c r="CE6" s="238"/>
      <c r="CF6" s="238"/>
      <c r="CG6" s="250"/>
      <c r="CH6" s="260"/>
      <c r="CI6" s="238"/>
      <c r="CJ6" s="239"/>
      <c r="CK6" s="239"/>
      <c r="CL6" s="239"/>
      <c r="CM6" s="239"/>
    </row>
    <row r="7" spans="1:91" s="236" customFormat="1" ht="20.25" customHeight="1" x14ac:dyDescent="0.15">
      <c r="A7" s="1149" t="s">
        <v>1335</v>
      </c>
      <c r="B7" s="1136" t="s">
        <v>123</v>
      </c>
      <c r="C7" s="1137"/>
      <c r="D7" s="1137"/>
      <c r="E7" s="1137"/>
      <c r="F7" s="1137"/>
      <c r="G7" s="1137"/>
      <c r="H7" s="1137"/>
      <c r="I7" s="1137"/>
      <c r="J7" s="1137"/>
      <c r="K7" s="1137"/>
      <c r="L7" s="1137"/>
      <c r="M7" s="1137"/>
      <c r="N7" s="1137"/>
      <c r="O7" s="1137"/>
      <c r="P7" s="1137"/>
      <c r="Q7" s="1137"/>
      <c r="R7" s="1137"/>
      <c r="S7" s="1137"/>
      <c r="T7" s="1137"/>
      <c r="U7" s="1137"/>
      <c r="V7" s="1137"/>
      <c r="W7" s="1137"/>
      <c r="X7" s="1137"/>
      <c r="Y7" s="1138"/>
      <c r="Z7" s="1130" t="s">
        <v>296</v>
      </c>
      <c r="AA7" s="1131"/>
      <c r="AB7" s="1131"/>
      <c r="AC7" s="1131"/>
      <c r="AD7" s="1131"/>
      <c r="AE7" s="1131"/>
      <c r="AF7" s="1131"/>
      <c r="AG7" s="1131"/>
      <c r="AH7" s="1131"/>
      <c r="AI7" s="1131"/>
      <c r="AJ7" s="1131"/>
      <c r="AK7" s="1131"/>
      <c r="AL7" s="1131"/>
      <c r="AM7" s="1131"/>
      <c r="AN7" s="1131"/>
      <c r="AO7" s="1131"/>
      <c r="AP7" s="1131"/>
      <c r="AQ7" s="1132"/>
      <c r="AR7" s="1202" t="s">
        <v>3</v>
      </c>
      <c r="AS7" s="1202"/>
      <c r="AT7" s="1202"/>
      <c r="AU7" s="1202"/>
      <c r="AV7" s="1202"/>
      <c r="AW7" s="1202"/>
      <c r="AX7" s="1202"/>
      <c r="AY7" s="1202"/>
      <c r="AZ7" s="1202"/>
      <c r="BA7" s="1202"/>
      <c r="BB7" s="1203"/>
      <c r="BC7" s="1131" t="s">
        <v>296</v>
      </c>
      <c r="BD7" s="1131"/>
      <c r="BE7" s="1131"/>
      <c r="BF7" s="1131"/>
      <c r="BG7" s="1131"/>
      <c r="BH7" s="1131"/>
      <c r="BI7" s="1131"/>
      <c r="BJ7" s="1131"/>
      <c r="BK7" s="1131"/>
      <c r="BL7" s="1131"/>
      <c r="BM7" s="1131"/>
      <c r="BN7" s="1131"/>
      <c r="BO7" s="1131"/>
      <c r="BP7" s="1131"/>
      <c r="BQ7" s="1131"/>
      <c r="BR7" s="1131"/>
      <c r="BS7" s="1200"/>
      <c r="BU7" s="1170" t="s">
        <v>378</v>
      </c>
      <c r="BV7" s="1176"/>
      <c r="BW7" s="1176"/>
      <c r="BX7" s="1176"/>
      <c r="BY7" s="1177"/>
      <c r="BZ7" s="1178"/>
      <c r="CA7" s="237" t="s">
        <v>1206</v>
      </c>
      <c r="CB7" s="417" t="s">
        <v>1207</v>
      </c>
      <c r="CC7" s="418" t="s">
        <v>1208</v>
      </c>
      <c r="CD7" s="238"/>
      <c r="CE7" s="1170" t="s">
        <v>1209</v>
      </c>
      <c r="CF7" s="1176"/>
      <c r="CG7" s="1177"/>
      <c r="CH7" s="1171"/>
      <c r="CI7" s="238"/>
      <c r="CJ7" s="941" t="s">
        <v>1224</v>
      </c>
      <c r="CK7" s="942"/>
      <c r="CL7" s="239"/>
      <c r="CM7" s="375" t="s">
        <v>1225</v>
      </c>
    </row>
    <row r="8" spans="1:91" s="239" customFormat="1" ht="18" customHeight="1" thickBot="1" x14ac:dyDescent="0.2">
      <c r="A8" s="1150"/>
      <c r="B8" s="1168" t="s">
        <v>4</v>
      </c>
      <c r="C8" s="1146"/>
      <c r="D8" s="1146"/>
      <c r="E8" s="1139" t="s">
        <v>5</v>
      </c>
      <c r="F8" s="1139"/>
      <c r="G8" s="1140"/>
      <c r="H8" s="1145" t="s">
        <v>1228</v>
      </c>
      <c r="I8" s="1146"/>
      <c r="J8" s="1146"/>
      <c r="K8" s="1146" t="s">
        <v>117</v>
      </c>
      <c r="L8" s="1146"/>
      <c r="M8" s="1169"/>
      <c r="N8" s="1145" t="s">
        <v>122</v>
      </c>
      <c r="O8" s="1146"/>
      <c r="P8" s="1146"/>
      <c r="Q8" s="1146" t="s">
        <v>117</v>
      </c>
      <c r="R8" s="1146"/>
      <c r="S8" s="1169"/>
      <c r="T8" s="1141" t="s">
        <v>1230</v>
      </c>
      <c r="U8" s="1142"/>
      <c r="V8" s="1142"/>
      <c r="W8" s="1143" t="s">
        <v>121</v>
      </c>
      <c r="X8" s="1143"/>
      <c r="Y8" s="1144"/>
      <c r="Z8" s="1133"/>
      <c r="AA8" s="1134"/>
      <c r="AB8" s="1134"/>
      <c r="AC8" s="1134"/>
      <c r="AD8" s="1134"/>
      <c r="AE8" s="1134"/>
      <c r="AF8" s="1134"/>
      <c r="AG8" s="1134"/>
      <c r="AH8" s="1134"/>
      <c r="AI8" s="1134"/>
      <c r="AJ8" s="1134"/>
      <c r="AK8" s="1134"/>
      <c r="AL8" s="1134"/>
      <c r="AM8" s="1134"/>
      <c r="AN8" s="1134"/>
      <c r="AO8" s="1134"/>
      <c r="AP8" s="1134"/>
      <c r="AQ8" s="1135"/>
      <c r="AR8" s="1188" t="s">
        <v>4</v>
      </c>
      <c r="AS8" s="1139"/>
      <c r="AT8" s="1139"/>
      <c r="AU8" s="1139" t="s">
        <v>5</v>
      </c>
      <c r="AV8" s="1186"/>
      <c r="AW8" s="1145" t="s">
        <v>6</v>
      </c>
      <c r="AX8" s="1146"/>
      <c r="AY8" s="1146"/>
      <c r="AZ8" s="1146" t="s">
        <v>7</v>
      </c>
      <c r="BA8" s="1146"/>
      <c r="BB8" s="1187"/>
      <c r="BC8" s="1134"/>
      <c r="BD8" s="1134"/>
      <c r="BE8" s="1134"/>
      <c r="BF8" s="1134"/>
      <c r="BG8" s="1134"/>
      <c r="BH8" s="1134"/>
      <c r="BI8" s="1134"/>
      <c r="BJ8" s="1134"/>
      <c r="BK8" s="1134"/>
      <c r="BL8" s="1134"/>
      <c r="BM8" s="1134"/>
      <c r="BN8" s="1134"/>
      <c r="BO8" s="1134"/>
      <c r="BP8" s="1134"/>
      <c r="BQ8" s="1134"/>
      <c r="BR8" s="1134"/>
      <c r="BS8" s="1201"/>
      <c r="BU8" s="240" t="s">
        <v>382</v>
      </c>
      <c r="BV8" s="241" t="s">
        <v>380</v>
      </c>
      <c r="BW8" s="242" t="s">
        <v>383</v>
      </c>
      <c r="BX8" s="243" t="s">
        <v>384</v>
      </c>
      <c r="BY8" s="244" t="s">
        <v>379</v>
      </c>
      <c r="BZ8" s="245" t="s">
        <v>1198</v>
      </c>
      <c r="CA8" s="246" t="s">
        <v>379</v>
      </c>
      <c r="CB8" s="419" t="s">
        <v>379</v>
      </c>
      <c r="CC8" s="420" t="s">
        <v>379</v>
      </c>
      <c r="CD8" s="247"/>
      <c r="CE8" s="240" t="s">
        <v>382</v>
      </c>
      <c r="CF8" s="241" t="s">
        <v>380</v>
      </c>
      <c r="CG8" s="244" t="s">
        <v>379</v>
      </c>
      <c r="CH8" s="256" t="s">
        <v>1198</v>
      </c>
      <c r="CI8" s="247"/>
      <c r="CJ8" s="394" t="s">
        <v>340</v>
      </c>
      <c r="CK8" s="394" t="s">
        <v>1442</v>
      </c>
      <c r="CM8" s="375" t="s">
        <v>340</v>
      </c>
    </row>
    <row r="9" spans="1:91" ht="13.5" customHeight="1" x14ac:dyDescent="0.15">
      <c r="A9" s="1205" t="s">
        <v>1372</v>
      </c>
      <c r="B9" s="1151" t="s">
        <v>76</v>
      </c>
      <c r="C9" s="1152"/>
      <c r="D9" s="1152"/>
      <c r="E9" s="1153" t="s">
        <v>114</v>
      </c>
      <c r="F9" s="1153"/>
      <c r="G9" s="1154"/>
      <c r="H9" s="1155">
        <f t="shared" ref="H9" si="0">N9+W9</f>
        <v>3670</v>
      </c>
      <c r="I9" s="1156"/>
      <c r="J9" s="1156"/>
      <c r="K9" s="1157"/>
      <c r="L9" s="1158"/>
      <c r="M9" s="1159"/>
      <c r="N9" s="1165">
        <f>IFERROR(VLOOKUP($CJ9,・!$G$2:$H$430,2,FALSE),"")</f>
        <v>2850</v>
      </c>
      <c r="O9" s="1166"/>
      <c r="P9" s="1167"/>
      <c r="Q9" s="1160"/>
      <c r="R9" s="1160"/>
      <c r="S9" s="1161"/>
      <c r="T9" s="962" t="str">
        <f>IF(K9="","",IF(K9&lt;=W9,K9,K9-W9))</f>
        <v/>
      </c>
      <c r="U9" s="963"/>
      <c r="V9" s="964"/>
      <c r="W9" s="1162">
        <f>IFERROR(VLOOKUP($CK9,・!$G$2:$H$430,2,FALSE),"")</f>
        <v>820</v>
      </c>
      <c r="X9" s="1163"/>
      <c r="Y9" s="1164"/>
      <c r="Z9" s="1208"/>
      <c r="AA9" s="1209"/>
      <c r="AB9" s="1209"/>
      <c r="AC9" s="1209"/>
      <c r="AD9" s="1209"/>
      <c r="AE9" s="1209"/>
      <c r="AF9" s="1209"/>
      <c r="AG9" s="1209"/>
      <c r="AH9" s="1209"/>
      <c r="AI9" s="1209"/>
      <c r="AJ9" s="1209"/>
      <c r="AK9" s="1209"/>
      <c r="AL9" s="1209"/>
      <c r="AM9" s="1209"/>
      <c r="AN9" s="1209"/>
      <c r="AO9" s="1209"/>
      <c r="AP9" s="1209"/>
      <c r="AQ9" s="1210"/>
      <c r="AR9" s="1088" t="s">
        <v>98</v>
      </c>
      <c r="AS9" s="1089"/>
      <c r="AT9" s="1089"/>
      <c r="AU9" s="1125" t="s">
        <v>113</v>
      </c>
      <c r="AV9" s="1126"/>
      <c r="AW9" s="1190">
        <f>IFERROR(VLOOKUP($CM9,・!$G$2:$H$430,2,FALSE),"")</f>
        <v>600</v>
      </c>
      <c r="AX9" s="1191"/>
      <c r="AY9" s="1192"/>
      <c r="AZ9" s="1160"/>
      <c r="BA9" s="1160"/>
      <c r="BB9" s="1189"/>
      <c r="BC9" s="1174"/>
      <c r="BD9" s="1174"/>
      <c r="BE9" s="1174"/>
      <c r="BF9" s="1174"/>
      <c r="BG9" s="1174"/>
      <c r="BH9" s="1174"/>
      <c r="BI9" s="1174"/>
      <c r="BJ9" s="1174"/>
      <c r="BK9" s="1174"/>
      <c r="BL9" s="1174"/>
      <c r="BM9" s="1174"/>
      <c r="BN9" s="1174"/>
      <c r="BO9" s="1174"/>
      <c r="BP9" s="1174"/>
      <c r="BQ9" s="1174"/>
      <c r="BR9" s="1174"/>
      <c r="BS9" s="1175"/>
      <c r="BU9" s="44" t="s">
        <v>76</v>
      </c>
      <c r="BV9" s="45">
        <v>10101</v>
      </c>
      <c r="BW9" s="81">
        <f t="shared" ref="BW9:BW12" si="1">Q9</f>
        <v>0</v>
      </c>
      <c r="BX9" s="82" t="str">
        <f t="shared" ref="BX9:BX12" si="2">T9</f>
        <v/>
      </c>
      <c r="BY9" s="82">
        <f>SUM(BW9:BX9)</f>
        <v>0</v>
      </c>
      <c r="BZ9" s="115">
        <f t="shared" ref="BZ9:BZ12" si="3">Z9</f>
        <v>0</v>
      </c>
      <c r="CA9" s="78" t="str">
        <f>IF($K9&gt;$W9,$W9,"")</f>
        <v/>
      </c>
      <c r="CB9" s="421"/>
      <c r="CC9" s="422"/>
      <c r="CE9" s="44" t="s">
        <v>98</v>
      </c>
      <c r="CF9" s="50">
        <v>210167</v>
      </c>
      <c r="CG9" s="82">
        <f t="shared" ref="CG9:CG22" si="4">AZ9</f>
        <v>0</v>
      </c>
      <c r="CH9" s="120">
        <f t="shared" ref="CH9:CH22" si="5">BC9</f>
        <v>0</v>
      </c>
      <c r="CJ9" s="375">
        <v>101011</v>
      </c>
      <c r="CK9" s="375">
        <v>101013</v>
      </c>
      <c r="CM9" s="376">
        <v>2101671</v>
      </c>
    </row>
    <row r="10" spans="1:91" x14ac:dyDescent="0.15">
      <c r="A10" s="1206"/>
      <c r="B10" s="1019" t="s">
        <v>77</v>
      </c>
      <c r="C10" s="1015"/>
      <c r="D10" s="1015"/>
      <c r="E10" s="1071" t="s">
        <v>114</v>
      </c>
      <c r="F10" s="1071"/>
      <c r="G10" s="1072"/>
      <c r="H10" s="1077">
        <f t="shared" ref="H10:H38" si="6">N10+W10</f>
        <v>4030</v>
      </c>
      <c r="I10" s="1078"/>
      <c r="J10" s="1079"/>
      <c r="K10" s="1080"/>
      <c r="L10" s="1081"/>
      <c r="M10" s="1082"/>
      <c r="N10" s="1077">
        <f>IFERROR(VLOOKUP($CJ10,・!$G$2:$H$430,2,FALSE),"")</f>
        <v>3090</v>
      </c>
      <c r="O10" s="1078"/>
      <c r="P10" s="1079"/>
      <c r="Q10" s="960"/>
      <c r="R10" s="960"/>
      <c r="S10" s="961"/>
      <c r="T10" s="962" t="str">
        <f t="shared" ref="T10:T38" si="7">IF(K10="","",IF(K10&lt;=W10,K10,K10-W10))</f>
        <v/>
      </c>
      <c r="U10" s="963"/>
      <c r="V10" s="964"/>
      <c r="W10" s="965">
        <f>IFERROR(VLOOKUP($CK10,・!$G$2:$H$430,2,FALSE),"")</f>
        <v>940</v>
      </c>
      <c r="X10" s="963"/>
      <c r="Y10" s="966"/>
      <c r="Z10" s="967"/>
      <c r="AA10" s="968"/>
      <c r="AB10" s="968"/>
      <c r="AC10" s="968"/>
      <c r="AD10" s="968"/>
      <c r="AE10" s="968"/>
      <c r="AF10" s="968"/>
      <c r="AG10" s="968"/>
      <c r="AH10" s="968"/>
      <c r="AI10" s="968"/>
      <c r="AJ10" s="968"/>
      <c r="AK10" s="968"/>
      <c r="AL10" s="968"/>
      <c r="AM10" s="968"/>
      <c r="AN10" s="968"/>
      <c r="AO10" s="968"/>
      <c r="AP10" s="968"/>
      <c r="AQ10" s="969"/>
      <c r="AR10" s="1019" t="s">
        <v>99</v>
      </c>
      <c r="AS10" s="1015"/>
      <c r="AT10" s="1015"/>
      <c r="AU10" s="955" t="s">
        <v>113</v>
      </c>
      <c r="AV10" s="956"/>
      <c r="AW10" s="1114">
        <f>IFERROR(VLOOKUP($CM10,・!$G$2:$H$430,2,FALSE),"")</f>
        <v>1300</v>
      </c>
      <c r="AX10" s="1115"/>
      <c r="AY10" s="1116"/>
      <c r="AZ10" s="960"/>
      <c r="BA10" s="960"/>
      <c r="BB10" s="975"/>
      <c r="BC10" s="1103"/>
      <c r="BD10" s="1104"/>
      <c r="BE10" s="1104"/>
      <c r="BF10" s="1104"/>
      <c r="BG10" s="1104"/>
      <c r="BH10" s="1104"/>
      <c r="BI10" s="1104"/>
      <c r="BJ10" s="1104"/>
      <c r="BK10" s="1104"/>
      <c r="BL10" s="1104"/>
      <c r="BM10" s="1104"/>
      <c r="BN10" s="1104"/>
      <c r="BO10" s="1104"/>
      <c r="BP10" s="1104"/>
      <c r="BQ10" s="1104"/>
      <c r="BR10" s="1104"/>
      <c r="BS10" s="1105"/>
      <c r="BU10" s="46" t="s">
        <v>77</v>
      </c>
      <c r="BV10" s="47">
        <v>10102</v>
      </c>
      <c r="BW10" s="66">
        <f t="shared" si="1"/>
        <v>0</v>
      </c>
      <c r="BX10" s="73" t="str">
        <f t="shared" si="2"/>
        <v/>
      </c>
      <c r="BY10" s="73">
        <f>SUM(BW10:BX10)</f>
        <v>0</v>
      </c>
      <c r="BZ10" s="116">
        <f t="shared" si="3"/>
        <v>0</v>
      </c>
      <c r="CA10" s="78" t="str">
        <f t="shared" ref="CA10:CA12" si="8">IF($K10&gt;$W10,$W10,"")</f>
        <v/>
      </c>
      <c r="CB10" s="395"/>
      <c r="CC10" s="396"/>
      <c r="CE10" s="46" t="s">
        <v>99</v>
      </c>
      <c r="CF10" s="51">
        <v>210168</v>
      </c>
      <c r="CG10" s="73">
        <f t="shared" si="4"/>
        <v>0</v>
      </c>
      <c r="CH10" s="121">
        <f t="shared" si="5"/>
        <v>0</v>
      </c>
      <c r="CJ10" s="376">
        <v>101021</v>
      </c>
      <c r="CK10" s="376">
        <v>101023</v>
      </c>
      <c r="CM10" s="376">
        <v>2101681</v>
      </c>
    </row>
    <row r="11" spans="1:91" x14ac:dyDescent="0.15">
      <c r="A11" s="1206"/>
      <c r="B11" s="1019" t="s">
        <v>78</v>
      </c>
      <c r="C11" s="1015"/>
      <c r="D11" s="1015"/>
      <c r="E11" s="1071" t="s">
        <v>114</v>
      </c>
      <c r="F11" s="1071"/>
      <c r="G11" s="1072"/>
      <c r="H11" s="1077">
        <f t="shared" si="6"/>
        <v>6120</v>
      </c>
      <c r="I11" s="1078"/>
      <c r="J11" s="1079"/>
      <c r="K11" s="1080"/>
      <c r="L11" s="1081"/>
      <c r="M11" s="1082"/>
      <c r="N11" s="1077">
        <f>IFERROR(VLOOKUP($CJ11,・!$G$2:$H$430,2,FALSE),"")</f>
        <v>4850</v>
      </c>
      <c r="O11" s="1078"/>
      <c r="P11" s="1079"/>
      <c r="Q11" s="960"/>
      <c r="R11" s="960"/>
      <c r="S11" s="961"/>
      <c r="T11" s="962" t="str">
        <f t="shared" si="7"/>
        <v/>
      </c>
      <c r="U11" s="963"/>
      <c r="V11" s="964"/>
      <c r="W11" s="965">
        <f>IFERROR(VLOOKUP($CK11,・!$G$2:$H$430,2,FALSE),"")</f>
        <v>1270</v>
      </c>
      <c r="X11" s="963"/>
      <c r="Y11" s="966"/>
      <c r="Z11" s="967"/>
      <c r="AA11" s="968"/>
      <c r="AB11" s="968"/>
      <c r="AC11" s="968"/>
      <c r="AD11" s="968"/>
      <c r="AE11" s="968"/>
      <c r="AF11" s="968"/>
      <c r="AG11" s="968"/>
      <c r="AH11" s="968"/>
      <c r="AI11" s="968"/>
      <c r="AJ11" s="968"/>
      <c r="AK11" s="968"/>
      <c r="AL11" s="968"/>
      <c r="AM11" s="968"/>
      <c r="AN11" s="968"/>
      <c r="AO11" s="968"/>
      <c r="AP11" s="968"/>
      <c r="AQ11" s="969"/>
      <c r="AR11" s="1019" t="s">
        <v>96</v>
      </c>
      <c r="AS11" s="1015"/>
      <c r="AT11" s="1015"/>
      <c r="AU11" s="955" t="s">
        <v>113</v>
      </c>
      <c r="AV11" s="956"/>
      <c r="AW11" s="1114">
        <f>IFERROR(VLOOKUP($CM11,・!$G$2:$H$430,2,FALSE),"")</f>
        <v>1000</v>
      </c>
      <c r="AX11" s="1115"/>
      <c r="AY11" s="1116"/>
      <c r="AZ11" s="960"/>
      <c r="BA11" s="960"/>
      <c r="BB11" s="975"/>
      <c r="BC11" s="1103"/>
      <c r="BD11" s="1104"/>
      <c r="BE11" s="1104"/>
      <c r="BF11" s="1104"/>
      <c r="BG11" s="1104"/>
      <c r="BH11" s="1104"/>
      <c r="BI11" s="1104"/>
      <c r="BJ11" s="1104"/>
      <c r="BK11" s="1104"/>
      <c r="BL11" s="1104"/>
      <c r="BM11" s="1104"/>
      <c r="BN11" s="1104"/>
      <c r="BO11" s="1104"/>
      <c r="BP11" s="1104"/>
      <c r="BQ11" s="1104"/>
      <c r="BR11" s="1104"/>
      <c r="BS11" s="1105"/>
      <c r="BU11" s="46" t="s">
        <v>78</v>
      </c>
      <c r="BV11" s="47">
        <v>10103</v>
      </c>
      <c r="BW11" s="66">
        <f t="shared" si="1"/>
        <v>0</v>
      </c>
      <c r="BX11" s="73" t="str">
        <f t="shared" si="2"/>
        <v/>
      </c>
      <c r="BY11" s="73">
        <f t="shared" ref="BY11:BY38" si="9">SUM(BW11:BX11)</f>
        <v>0</v>
      </c>
      <c r="BZ11" s="116">
        <f t="shared" si="3"/>
        <v>0</v>
      </c>
      <c r="CA11" s="78" t="str">
        <f t="shared" si="8"/>
        <v/>
      </c>
      <c r="CB11" s="395"/>
      <c r="CC11" s="396"/>
      <c r="CE11" s="46" t="s">
        <v>96</v>
      </c>
      <c r="CF11" s="51">
        <v>210169</v>
      </c>
      <c r="CG11" s="73">
        <f t="shared" si="4"/>
        <v>0</v>
      </c>
      <c r="CH11" s="121">
        <f t="shared" si="5"/>
        <v>0</v>
      </c>
      <c r="CJ11" s="376">
        <v>101031</v>
      </c>
      <c r="CK11" s="376">
        <v>101033</v>
      </c>
      <c r="CM11" s="376">
        <v>2101691</v>
      </c>
    </row>
    <row r="12" spans="1:91" x14ac:dyDescent="0.15">
      <c r="A12" s="1206"/>
      <c r="B12" s="1019" t="s">
        <v>79</v>
      </c>
      <c r="C12" s="1015"/>
      <c r="D12" s="1015"/>
      <c r="E12" s="1071" t="s">
        <v>114</v>
      </c>
      <c r="F12" s="1071"/>
      <c r="G12" s="1072"/>
      <c r="H12" s="1077">
        <f t="shared" si="6"/>
        <v>7050</v>
      </c>
      <c r="I12" s="1078"/>
      <c r="J12" s="1079"/>
      <c r="K12" s="1080"/>
      <c r="L12" s="1081"/>
      <c r="M12" s="1082"/>
      <c r="N12" s="1077">
        <f>IFERROR(VLOOKUP($CJ12,・!$G$2:$H$430,2,FALSE),"")</f>
        <v>5600</v>
      </c>
      <c r="O12" s="1078"/>
      <c r="P12" s="1079"/>
      <c r="Q12" s="960"/>
      <c r="R12" s="960"/>
      <c r="S12" s="961"/>
      <c r="T12" s="962" t="str">
        <f t="shared" si="7"/>
        <v/>
      </c>
      <c r="U12" s="963"/>
      <c r="V12" s="964"/>
      <c r="W12" s="965">
        <f>IFERROR(VLOOKUP($CK12,・!$G$2:$H$430,2,FALSE),"")</f>
        <v>1450</v>
      </c>
      <c r="X12" s="963"/>
      <c r="Y12" s="966"/>
      <c r="Z12" s="967"/>
      <c r="AA12" s="968"/>
      <c r="AB12" s="968"/>
      <c r="AC12" s="968"/>
      <c r="AD12" s="968"/>
      <c r="AE12" s="968"/>
      <c r="AF12" s="968"/>
      <c r="AG12" s="968"/>
      <c r="AH12" s="968"/>
      <c r="AI12" s="968"/>
      <c r="AJ12" s="968"/>
      <c r="AK12" s="968"/>
      <c r="AL12" s="968"/>
      <c r="AM12" s="968"/>
      <c r="AN12" s="968"/>
      <c r="AO12" s="968"/>
      <c r="AP12" s="968"/>
      <c r="AQ12" s="969"/>
      <c r="AR12" s="1019" t="s">
        <v>101</v>
      </c>
      <c r="AS12" s="1015"/>
      <c r="AT12" s="1015"/>
      <c r="AU12" s="955" t="s">
        <v>113</v>
      </c>
      <c r="AV12" s="956"/>
      <c r="AW12" s="1114">
        <f>IFERROR(VLOOKUP($CM12,・!$G$2:$H$430,2,FALSE),"")</f>
        <v>800</v>
      </c>
      <c r="AX12" s="1115"/>
      <c r="AY12" s="1116"/>
      <c r="AZ12" s="960"/>
      <c r="BA12" s="960"/>
      <c r="BB12" s="975"/>
      <c r="BC12" s="1103"/>
      <c r="BD12" s="1104"/>
      <c r="BE12" s="1104"/>
      <c r="BF12" s="1104"/>
      <c r="BG12" s="1104"/>
      <c r="BH12" s="1104"/>
      <c r="BI12" s="1104"/>
      <c r="BJ12" s="1104"/>
      <c r="BK12" s="1104"/>
      <c r="BL12" s="1104"/>
      <c r="BM12" s="1104"/>
      <c r="BN12" s="1104"/>
      <c r="BO12" s="1104"/>
      <c r="BP12" s="1104"/>
      <c r="BQ12" s="1104"/>
      <c r="BR12" s="1104"/>
      <c r="BS12" s="1105"/>
      <c r="BU12" s="46" t="s">
        <v>79</v>
      </c>
      <c r="BV12" s="47">
        <v>10105</v>
      </c>
      <c r="BW12" s="66">
        <f t="shared" si="1"/>
        <v>0</v>
      </c>
      <c r="BX12" s="73" t="str">
        <f t="shared" si="2"/>
        <v/>
      </c>
      <c r="BY12" s="73">
        <f t="shared" si="9"/>
        <v>0</v>
      </c>
      <c r="BZ12" s="116">
        <f t="shared" si="3"/>
        <v>0</v>
      </c>
      <c r="CA12" s="78" t="str">
        <f t="shared" si="8"/>
        <v/>
      </c>
      <c r="CB12" s="395"/>
      <c r="CC12" s="396"/>
      <c r="CE12" s="46" t="s">
        <v>101</v>
      </c>
      <c r="CF12" s="51">
        <v>210170</v>
      </c>
      <c r="CG12" s="73">
        <f t="shared" si="4"/>
        <v>0</v>
      </c>
      <c r="CH12" s="121">
        <f t="shared" si="5"/>
        <v>0</v>
      </c>
      <c r="CJ12" s="376">
        <v>101051</v>
      </c>
      <c r="CK12" s="376">
        <v>101053</v>
      </c>
      <c r="CM12" s="376">
        <v>2101701</v>
      </c>
    </row>
    <row r="13" spans="1:91" x14ac:dyDescent="0.15">
      <c r="A13" s="1206"/>
      <c r="B13" s="976" t="s">
        <v>81</v>
      </c>
      <c r="C13" s="977"/>
      <c r="D13" s="977"/>
      <c r="E13" s="1095" t="s">
        <v>114</v>
      </c>
      <c r="F13" s="1095"/>
      <c r="G13" s="1096"/>
      <c r="H13" s="1097">
        <f t="shared" si="6"/>
        <v>6500</v>
      </c>
      <c r="I13" s="1098"/>
      <c r="J13" s="1099"/>
      <c r="K13" s="1100"/>
      <c r="L13" s="1101"/>
      <c r="M13" s="1102"/>
      <c r="N13" s="1097">
        <f>IFERROR(VLOOKUP($CJ14,・!$G$2:$H$430,2,FALSE),"")</f>
        <v>5200</v>
      </c>
      <c r="O13" s="1098"/>
      <c r="P13" s="1099"/>
      <c r="Q13" s="970"/>
      <c r="R13" s="970"/>
      <c r="S13" s="1024"/>
      <c r="T13" s="1022" t="str">
        <f t="shared" si="7"/>
        <v/>
      </c>
      <c r="U13" s="1017"/>
      <c r="V13" s="1023"/>
      <c r="W13" s="1016">
        <f>IFERROR(VLOOKUP($CK14,・!$G$2:$H$430,2,FALSE),"")</f>
        <v>1300</v>
      </c>
      <c r="X13" s="1017"/>
      <c r="Y13" s="1018"/>
      <c r="Z13" s="972"/>
      <c r="AA13" s="973"/>
      <c r="AB13" s="973"/>
      <c r="AC13" s="973"/>
      <c r="AD13" s="973"/>
      <c r="AE13" s="973"/>
      <c r="AF13" s="973"/>
      <c r="AG13" s="973"/>
      <c r="AH13" s="973"/>
      <c r="AI13" s="973"/>
      <c r="AJ13" s="973"/>
      <c r="AK13" s="973"/>
      <c r="AL13" s="973"/>
      <c r="AM13" s="973"/>
      <c r="AN13" s="973"/>
      <c r="AO13" s="973"/>
      <c r="AP13" s="973"/>
      <c r="AQ13" s="974"/>
      <c r="AR13" s="976" t="s">
        <v>103</v>
      </c>
      <c r="AS13" s="977"/>
      <c r="AT13" s="977"/>
      <c r="AU13" s="978" t="s">
        <v>113</v>
      </c>
      <c r="AV13" s="979"/>
      <c r="AW13" s="980">
        <f>IFERROR(VLOOKUP($CM13,・!$G$2:$H$430,2,FALSE),"")</f>
        <v>900</v>
      </c>
      <c r="AX13" s="981"/>
      <c r="AY13" s="982"/>
      <c r="AZ13" s="970"/>
      <c r="BA13" s="970"/>
      <c r="BB13" s="971"/>
      <c r="BC13" s="1193"/>
      <c r="BD13" s="1194"/>
      <c r="BE13" s="1194"/>
      <c r="BF13" s="1194"/>
      <c r="BG13" s="1194"/>
      <c r="BH13" s="1194"/>
      <c r="BI13" s="1194"/>
      <c r="BJ13" s="1194"/>
      <c r="BK13" s="1194"/>
      <c r="BL13" s="1194"/>
      <c r="BM13" s="1194"/>
      <c r="BN13" s="1194"/>
      <c r="BO13" s="1194"/>
      <c r="BP13" s="1194"/>
      <c r="BQ13" s="1194"/>
      <c r="BR13" s="1194"/>
      <c r="BS13" s="1195"/>
      <c r="BU13" s="48" t="s">
        <v>81</v>
      </c>
      <c r="BV13" s="49">
        <v>10108</v>
      </c>
      <c r="BW13" s="83">
        <f>Q13</f>
        <v>0</v>
      </c>
      <c r="BX13" s="84" t="str">
        <f>T13</f>
        <v/>
      </c>
      <c r="BY13" s="84">
        <f t="shared" si="9"/>
        <v>0</v>
      </c>
      <c r="BZ13" s="117">
        <f>Z13</f>
        <v>0</v>
      </c>
      <c r="CA13" s="79" t="str">
        <f>IF($K13&gt;$W13,$W13,"")</f>
        <v/>
      </c>
      <c r="CB13" s="423"/>
      <c r="CC13" s="424"/>
      <c r="CE13" s="48" t="s">
        <v>103</v>
      </c>
      <c r="CF13" s="52">
        <v>210171</v>
      </c>
      <c r="CG13" s="84">
        <f t="shared" si="4"/>
        <v>0</v>
      </c>
      <c r="CH13" s="122">
        <f t="shared" si="5"/>
        <v>0</v>
      </c>
      <c r="CJ13" s="376">
        <v>101071</v>
      </c>
      <c r="CK13" s="376">
        <v>101073</v>
      </c>
      <c r="CM13" s="376">
        <v>2101711</v>
      </c>
    </row>
    <row r="14" spans="1:91" x14ac:dyDescent="0.15">
      <c r="A14" s="1206"/>
      <c r="B14" s="1088" t="s">
        <v>9</v>
      </c>
      <c r="C14" s="1089"/>
      <c r="D14" s="1089"/>
      <c r="E14" s="1090" t="s">
        <v>114</v>
      </c>
      <c r="F14" s="1090"/>
      <c r="G14" s="1091"/>
      <c r="H14" s="1092">
        <f t="shared" si="6"/>
        <v>8000</v>
      </c>
      <c r="I14" s="1093"/>
      <c r="J14" s="1094"/>
      <c r="K14" s="1085"/>
      <c r="L14" s="1086"/>
      <c r="M14" s="1087"/>
      <c r="N14" s="1092">
        <f>IFERROR(VLOOKUP($CJ15,・!$G$2:$H$430,2,FALSE),"")</f>
        <v>6500</v>
      </c>
      <c r="O14" s="1093"/>
      <c r="P14" s="1094"/>
      <c r="Q14" s="1083"/>
      <c r="R14" s="1083"/>
      <c r="S14" s="1084"/>
      <c r="T14" s="1020" t="str">
        <f t="shared" si="7"/>
        <v/>
      </c>
      <c r="U14" s="984"/>
      <c r="V14" s="1021"/>
      <c r="W14" s="983">
        <f>IFERROR(VLOOKUP($CK15,・!$G$2:$H$430,2,FALSE),"")</f>
        <v>1500</v>
      </c>
      <c r="X14" s="984"/>
      <c r="Y14" s="985"/>
      <c r="Z14" s="957"/>
      <c r="AA14" s="958"/>
      <c r="AB14" s="958"/>
      <c r="AC14" s="958"/>
      <c r="AD14" s="958"/>
      <c r="AE14" s="958"/>
      <c r="AF14" s="958"/>
      <c r="AG14" s="958"/>
      <c r="AH14" s="958"/>
      <c r="AI14" s="958"/>
      <c r="AJ14" s="958"/>
      <c r="AK14" s="958"/>
      <c r="AL14" s="958"/>
      <c r="AM14" s="958"/>
      <c r="AN14" s="958"/>
      <c r="AO14" s="958"/>
      <c r="AP14" s="958"/>
      <c r="AQ14" s="959"/>
      <c r="AR14" s="1088" t="s">
        <v>110</v>
      </c>
      <c r="AS14" s="1089"/>
      <c r="AT14" s="1089"/>
      <c r="AU14" s="1125" t="s">
        <v>113</v>
      </c>
      <c r="AV14" s="1126"/>
      <c r="AW14" s="1127">
        <f>IFERROR(VLOOKUP($CM14,・!$G$2:$H$430,2,FALSE),"")</f>
        <v>700</v>
      </c>
      <c r="AX14" s="1128"/>
      <c r="AY14" s="1129"/>
      <c r="AZ14" s="1083"/>
      <c r="BA14" s="1083"/>
      <c r="BB14" s="1196"/>
      <c r="BC14" s="1197"/>
      <c r="BD14" s="1198"/>
      <c r="BE14" s="1198"/>
      <c r="BF14" s="1198"/>
      <c r="BG14" s="1198"/>
      <c r="BH14" s="1198"/>
      <c r="BI14" s="1198"/>
      <c r="BJ14" s="1198"/>
      <c r="BK14" s="1198"/>
      <c r="BL14" s="1198"/>
      <c r="BM14" s="1198"/>
      <c r="BN14" s="1198"/>
      <c r="BO14" s="1198"/>
      <c r="BP14" s="1198"/>
      <c r="BQ14" s="1198"/>
      <c r="BR14" s="1198"/>
      <c r="BS14" s="1199"/>
      <c r="BU14" s="44" t="s">
        <v>9</v>
      </c>
      <c r="BV14" s="45">
        <v>10109</v>
      </c>
      <c r="BW14" s="81">
        <f>Q14</f>
        <v>0</v>
      </c>
      <c r="BX14" s="82" t="str">
        <f>T14</f>
        <v/>
      </c>
      <c r="BY14" s="82">
        <f t="shared" si="9"/>
        <v>0</v>
      </c>
      <c r="BZ14" s="115">
        <f>Z14</f>
        <v>0</v>
      </c>
      <c r="CA14" s="712" t="str">
        <f>IF($K14&gt;$W14,$W14,"")</f>
        <v/>
      </c>
      <c r="CB14" s="421"/>
      <c r="CC14" s="422"/>
      <c r="CE14" s="53" t="s">
        <v>110</v>
      </c>
      <c r="CF14" s="54">
        <v>210172</v>
      </c>
      <c r="CG14" s="86">
        <f t="shared" si="4"/>
        <v>0</v>
      </c>
      <c r="CH14" s="123">
        <f t="shared" si="5"/>
        <v>0</v>
      </c>
      <c r="CJ14" s="376">
        <v>101081</v>
      </c>
      <c r="CK14" s="376">
        <v>101083</v>
      </c>
      <c r="CM14" s="376">
        <v>2101721</v>
      </c>
    </row>
    <row r="15" spans="1:91" x14ac:dyDescent="0.15">
      <c r="A15" s="1206"/>
      <c r="B15" s="1120" t="s">
        <v>85</v>
      </c>
      <c r="C15" s="1121"/>
      <c r="D15" s="1121"/>
      <c r="E15" s="1071" t="s">
        <v>114</v>
      </c>
      <c r="F15" s="1071"/>
      <c r="G15" s="1072"/>
      <c r="H15" s="1077">
        <f t="shared" si="6"/>
        <v>7270</v>
      </c>
      <c r="I15" s="1078"/>
      <c r="J15" s="1079"/>
      <c r="K15" s="1080"/>
      <c r="L15" s="1081"/>
      <c r="M15" s="1082"/>
      <c r="N15" s="1077">
        <f>IFERROR(VLOOKUP($CJ16,・!$G$2:$H$430,2,FALSE),"")</f>
        <v>6540</v>
      </c>
      <c r="O15" s="1078"/>
      <c r="P15" s="1079"/>
      <c r="Q15" s="960"/>
      <c r="R15" s="960"/>
      <c r="S15" s="961"/>
      <c r="T15" s="962" t="str">
        <f t="shared" si="7"/>
        <v/>
      </c>
      <c r="U15" s="963"/>
      <c r="V15" s="964"/>
      <c r="W15" s="965">
        <f>IFERROR(VLOOKUP($CK16,・!$G$2:$H$430,2,FALSE),"")</f>
        <v>730</v>
      </c>
      <c r="X15" s="963"/>
      <c r="Y15" s="966"/>
      <c r="Z15" s="967"/>
      <c r="AA15" s="968"/>
      <c r="AB15" s="968"/>
      <c r="AC15" s="968"/>
      <c r="AD15" s="968"/>
      <c r="AE15" s="968"/>
      <c r="AF15" s="968"/>
      <c r="AG15" s="968"/>
      <c r="AH15" s="968"/>
      <c r="AI15" s="968"/>
      <c r="AJ15" s="968"/>
      <c r="AK15" s="968"/>
      <c r="AL15" s="968"/>
      <c r="AM15" s="968"/>
      <c r="AN15" s="968"/>
      <c r="AO15" s="968"/>
      <c r="AP15" s="968"/>
      <c r="AQ15" s="969"/>
      <c r="AR15" s="1019" t="s">
        <v>109</v>
      </c>
      <c r="AS15" s="1015"/>
      <c r="AT15" s="1015"/>
      <c r="AU15" s="955" t="s">
        <v>113</v>
      </c>
      <c r="AV15" s="956"/>
      <c r="AW15" s="1114">
        <f>IFERROR(VLOOKUP($CM15,・!$G$2:$H$430,2,FALSE),"")</f>
        <v>190</v>
      </c>
      <c r="AX15" s="1115"/>
      <c r="AY15" s="1116"/>
      <c r="AZ15" s="960"/>
      <c r="BA15" s="960"/>
      <c r="BB15" s="975"/>
      <c r="BC15" s="1103"/>
      <c r="BD15" s="1104"/>
      <c r="BE15" s="1104"/>
      <c r="BF15" s="1104"/>
      <c r="BG15" s="1104"/>
      <c r="BH15" s="1104"/>
      <c r="BI15" s="1104"/>
      <c r="BJ15" s="1104"/>
      <c r="BK15" s="1104"/>
      <c r="BL15" s="1104"/>
      <c r="BM15" s="1104"/>
      <c r="BN15" s="1104"/>
      <c r="BO15" s="1104"/>
      <c r="BP15" s="1104"/>
      <c r="BQ15" s="1104"/>
      <c r="BR15" s="1104"/>
      <c r="BS15" s="1105"/>
      <c r="BU15" s="46" t="s">
        <v>85</v>
      </c>
      <c r="BV15" s="47">
        <v>10113</v>
      </c>
      <c r="BW15" s="66">
        <f t="shared" ref="BW15:BW38" si="10">Q15</f>
        <v>0</v>
      </c>
      <c r="BX15" s="73" t="str">
        <f t="shared" ref="BX15:BX38" si="11">T15</f>
        <v/>
      </c>
      <c r="BY15" s="73">
        <f t="shared" si="9"/>
        <v>0</v>
      </c>
      <c r="BZ15" s="116">
        <f t="shared" ref="BZ15:BZ38" si="12">Z15</f>
        <v>0</v>
      </c>
      <c r="CA15" s="78" t="str">
        <f t="shared" ref="CA15:CA38" si="13">IF($K15&gt;$W15,$W15,"")</f>
        <v/>
      </c>
      <c r="CB15" s="395"/>
      <c r="CC15" s="396"/>
      <c r="CE15" s="46" t="s">
        <v>109</v>
      </c>
      <c r="CF15" s="51">
        <v>210179</v>
      </c>
      <c r="CG15" s="73">
        <f t="shared" si="4"/>
        <v>0</v>
      </c>
      <c r="CH15" s="121">
        <f t="shared" si="5"/>
        <v>0</v>
      </c>
      <c r="CJ15" s="376">
        <v>101091</v>
      </c>
      <c r="CK15" s="376">
        <v>101093</v>
      </c>
      <c r="CM15" s="376">
        <v>2101791</v>
      </c>
    </row>
    <row r="16" spans="1:91" x14ac:dyDescent="0.15">
      <c r="A16" s="1206"/>
      <c r="B16" s="1120" t="s">
        <v>86</v>
      </c>
      <c r="C16" s="1121"/>
      <c r="D16" s="1121"/>
      <c r="E16" s="1071" t="s">
        <v>114</v>
      </c>
      <c r="F16" s="1071"/>
      <c r="G16" s="1072"/>
      <c r="H16" s="1077">
        <f t="shared" si="6"/>
        <v>4180</v>
      </c>
      <c r="I16" s="1078"/>
      <c r="J16" s="1079"/>
      <c r="K16" s="1080"/>
      <c r="L16" s="1081"/>
      <c r="M16" s="1082"/>
      <c r="N16" s="1077">
        <f>IFERROR(VLOOKUP($CJ17,・!$G$2:$H$430,2,FALSE),"")</f>
        <v>3980</v>
      </c>
      <c r="O16" s="1078"/>
      <c r="P16" s="1079"/>
      <c r="Q16" s="960"/>
      <c r="R16" s="960"/>
      <c r="S16" s="961"/>
      <c r="T16" s="962" t="str">
        <f t="shared" si="7"/>
        <v/>
      </c>
      <c r="U16" s="963"/>
      <c r="V16" s="964"/>
      <c r="W16" s="965">
        <f>IFERROR(VLOOKUP($CK17,・!$G$2:$H$430,2,FALSE),"")</f>
        <v>200</v>
      </c>
      <c r="X16" s="963"/>
      <c r="Y16" s="966"/>
      <c r="Z16" s="967"/>
      <c r="AA16" s="968"/>
      <c r="AB16" s="968"/>
      <c r="AC16" s="968"/>
      <c r="AD16" s="968"/>
      <c r="AE16" s="968"/>
      <c r="AF16" s="968"/>
      <c r="AG16" s="968"/>
      <c r="AH16" s="968"/>
      <c r="AI16" s="968"/>
      <c r="AJ16" s="968"/>
      <c r="AK16" s="968"/>
      <c r="AL16" s="968"/>
      <c r="AM16" s="968"/>
      <c r="AN16" s="968"/>
      <c r="AO16" s="968"/>
      <c r="AP16" s="968"/>
      <c r="AQ16" s="969"/>
      <c r="AR16" s="1019" t="s">
        <v>76</v>
      </c>
      <c r="AS16" s="1015"/>
      <c r="AT16" s="1015"/>
      <c r="AU16" s="955" t="s">
        <v>113</v>
      </c>
      <c r="AV16" s="956"/>
      <c r="AW16" s="1114">
        <f>IFERROR(VLOOKUP($CM16,・!$G$2:$H$430,2,FALSE),"")</f>
        <v>800</v>
      </c>
      <c r="AX16" s="1115"/>
      <c r="AY16" s="1116"/>
      <c r="AZ16" s="960"/>
      <c r="BA16" s="960"/>
      <c r="BB16" s="975"/>
      <c r="BC16" s="1103"/>
      <c r="BD16" s="1104"/>
      <c r="BE16" s="1104"/>
      <c r="BF16" s="1104"/>
      <c r="BG16" s="1104"/>
      <c r="BH16" s="1104"/>
      <c r="BI16" s="1104"/>
      <c r="BJ16" s="1104"/>
      <c r="BK16" s="1104"/>
      <c r="BL16" s="1104"/>
      <c r="BM16" s="1104"/>
      <c r="BN16" s="1104"/>
      <c r="BO16" s="1104"/>
      <c r="BP16" s="1104"/>
      <c r="BQ16" s="1104"/>
      <c r="BR16" s="1104"/>
      <c r="BS16" s="1105"/>
      <c r="BU16" s="46" t="s">
        <v>86</v>
      </c>
      <c r="BV16" s="47">
        <v>10114</v>
      </c>
      <c r="BW16" s="66">
        <f t="shared" si="10"/>
        <v>0</v>
      </c>
      <c r="BX16" s="73" t="str">
        <f t="shared" si="11"/>
        <v/>
      </c>
      <c r="BY16" s="73">
        <f t="shared" si="9"/>
        <v>0</v>
      </c>
      <c r="BZ16" s="116">
        <f t="shared" si="12"/>
        <v>0</v>
      </c>
      <c r="CA16" s="78" t="str">
        <f t="shared" si="13"/>
        <v/>
      </c>
      <c r="CB16" s="395"/>
      <c r="CC16" s="396"/>
      <c r="CE16" s="46" t="s">
        <v>76</v>
      </c>
      <c r="CF16" s="51">
        <v>210158</v>
      </c>
      <c r="CG16" s="73">
        <f t="shared" si="4"/>
        <v>0</v>
      </c>
      <c r="CH16" s="121">
        <f t="shared" si="5"/>
        <v>0</v>
      </c>
      <c r="CJ16" s="376">
        <v>101131</v>
      </c>
      <c r="CK16" s="376">
        <v>101133</v>
      </c>
      <c r="CM16" s="376">
        <v>2101581</v>
      </c>
    </row>
    <row r="17" spans="1:91" x14ac:dyDescent="0.15">
      <c r="A17" s="1206"/>
      <c r="B17" s="1120" t="s">
        <v>87</v>
      </c>
      <c r="C17" s="1121"/>
      <c r="D17" s="1121"/>
      <c r="E17" s="1071" t="s">
        <v>114</v>
      </c>
      <c r="F17" s="1071"/>
      <c r="G17" s="1072"/>
      <c r="H17" s="1077">
        <f t="shared" si="6"/>
        <v>1820</v>
      </c>
      <c r="I17" s="1078"/>
      <c r="J17" s="1079"/>
      <c r="K17" s="1080"/>
      <c r="L17" s="1081"/>
      <c r="M17" s="1082"/>
      <c r="N17" s="1077">
        <f>IFERROR(VLOOKUP($CJ18,・!$G$2:$H$430,2,FALSE),"")</f>
        <v>1550</v>
      </c>
      <c r="O17" s="1078"/>
      <c r="P17" s="1079"/>
      <c r="Q17" s="960"/>
      <c r="R17" s="960"/>
      <c r="S17" s="961"/>
      <c r="T17" s="962" t="str">
        <f t="shared" si="7"/>
        <v/>
      </c>
      <c r="U17" s="963"/>
      <c r="V17" s="964"/>
      <c r="W17" s="965">
        <f>IFERROR(VLOOKUP($CK18,・!$G$2:$H$430,2,FALSE),"")</f>
        <v>270</v>
      </c>
      <c r="X17" s="963"/>
      <c r="Y17" s="966"/>
      <c r="Z17" s="967"/>
      <c r="AA17" s="968"/>
      <c r="AB17" s="968"/>
      <c r="AC17" s="968"/>
      <c r="AD17" s="968"/>
      <c r="AE17" s="968"/>
      <c r="AF17" s="968"/>
      <c r="AG17" s="968"/>
      <c r="AH17" s="968"/>
      <c r="AI17" s="968"/>
      <c r="AJ17" s="968"/>
      <c r="AK17" s="968"/>
      <c r="AL17" s="968"/>
      <c r="AM17" s="968"/>
      <c r="AN17" s="968"/>
      <c r="AO17" s="968"/>
      <c r="AP17" s="968"/>
      <c r="AQ17" s="969"/>
      <c r="AR17" s="1019" t="s">
        <v>83</v>
      </c>
      <c r="AS17" s="1015"/>
      <c r="AT17" s="1015"/>
      <c r="AU17" s="955" t="s">
        <v>113</v>
      </c>
      <c r="AV17" s="956"/>
      <c r="AW17" s="1114">
        <f>IFERROR(VLOOKUP($CM17,・!$G$2:$H$430,2,FALSE),"")</f>
        <v>2100</v>
      </c>
      <c r="AX17" s="1115"/>
      <c r="AY17" s="1116"/>
      <c r="AZ17" s="960"/>
      <c r="BA17" s="960"/>
      <c r="BB17" s="975"/>
      <c r="BC17" s="1103"/>
      <c r="BD17" s="1104"/>
      <c r="BE17" s="1104"/>
      <c r="BF17" s="1104"/>
      <c r="BG17" s="1104"/>
      <c r="BH17" s="1104"/>
      <c r="BI17" s="1104"/>
      <c r="BJ17" s="1104"/>
      <c r="BK17" s="1104"/>
      <c r="BL17" s="1104"/>
      <c r="BM17" s="1104"/>
      <c r="BN17" s="1104"/>
      <c r="BO17" s="1104"/>
      <c r="BP17" s="1104"/>
      <c r="BQ17" s="1104"/>
      <c r="BR17" s="1104"/>
      <c r="BS17" s="1105"/>
      <c r="BU17" s="44" t="s">
        <v>87</v>
      </c>
      <c r="BV17" s="45">
        <v>10115</v>
      </c>
      <c r="BW17" s="81">
        <f t="shared" si="10"/>
        <v>0</v>
      </c>
      <c r="BX17" s="82" t="str">
        <f t="shared" si="11"/>
        <v/>
      </c>
      <c r="BY17" s="82">
        <f t="shared" si="9"/>
        <v>0</v>
      </c>
      <c r="BZ17" s="115">
        <f t="shared" si="12"/>
        <v>0</v>
      </c>
      <c r="CA17" s="712" t="str">
        <f t="shared" si="13"/>
        <v/>
      </c>
      <c r="CB17" s="421"/>
      <c r="CC17" s="422"/>
      <c r="CE17" s="46" t="s">
        <v>83</v>
      </c>
      <c r="CF17" s="51">
        <v>210159</v>
      </c>
      <c r="CG17" s="73">
        <f t="shared" si="4"/>
        <v>0</v>
      </c>
      <c r="CH17" s="121">
        <f t="shared" si="5"/>
        <v>0</v>
      </c>
      <c r="CJ17" s="376">
        <v>101141</v>
      </c>
      <c r="CK17" s="376">
        <v>101143</v>
      </c>
      <c r="CM17" s="376">
        <v>2101591</v>
      </c>
    </row>
    <row r="18" spans="1:91" x14ac:dyDescent="0.15">
      <c r="A18" s="1206"/>
      <c r="B18" s="1122" t="s">
        <v>88</v>
      </c>
      <c r="C18" s="1123"/>
      <c r="D18" s="1123"/>
      <c r="E18" s="1095" t="s">
        <v>114</v>
      </c>
      <c r="F18" s="1095"/>
      <c r="G18" s="1096"/>
      <c r="H18" s="1097">
        <f t="shared" si="6"/>
        <v>3060</v>
      </c>
      <c r="I18" s="1098"/>
      <c r="J18" s="1099"/>
      <c r="K18" s="1100"/>
      <c r="L18" s="1101"/>
      <c r="M18" s="1102"/>
      <c r="N18" s="1097">
        <f>IFERROR(VLOOKUP($CJ19,・!$G$2:$H$430,2,FALSE),"")</f>
        <v>2760</v>
      </c>
      <c r="O18" s="1098"/>
      <c r="P18" s="1099"/>
      <c r="Q18" s="970"/>
      <c r="R18" s="970"/>
      <c r="S18" s="1024"/>
      <c r="T18" s="1022" t="str">
        <f t="shared" si="7"/>
        <v/>
      </c>
      <c r="U18" s="1017"/>
      <c r="V18" s="1023"/>
      <c r="W18" s="1016">
        <f>IFERROR(VLOOKUP($CK19,・!$G$2:$H$430,2,FALSE),"")</f>
        <v>300</v>
      </c>
      <c r="X18" s="1017"/>
      <c r="Y18" s="1018"/>
      <c r="Z18" s="972"/>
      <c r="AA18" s="973"/>
      <c r="AB18" s="973"/>
      <c r="AC18" s="973"/>
      <c r="AD18" s="973"/>
      <c r="AE18" s="973"/>
      <c r="AF18" s="973"/>
      <c r="AG18" s="973"/>
      <c r="AH18" s="973"/>
      <c r="AI18" s="973"/>
      <c r="AJ18" s="973"/>
      <c r="AK18" s="973"/>
      <c r="AL18" s="973"/>
      <c r="AM18" s="973"/>
      <c r="AN18" s="973"/>
      <c r="AO18" s="973"/>
      <c r="AP18" s="973"/>
      <c r="AQ18" s="974"/>
      <c r="AR18" s="976" t="s">
        <v>221</v>
      </c>
      <c r="AS18" s="977"/>
      <c r="AT18" s="977"/>
      <c r="AU18" s="978" t="s">
        <v>113</v>
      </c>
      <c r="AV18" s="979"/>
      <c r="AW18" s="980">
        <f>IFERROR(VLOOKUP($CM18,・!$G$2:$H$430,2,FALSE),"")</f>
        <v>1260</v>
      </c>
      <c r="AX18" s="981"/>
      <c r="AY18" s="982"/>
      <c r="AZ18" s="970"/>
      <c r="BA18" s="970"/>
      <c r="BB18" s="971"/>
      <c r="BC18" s="1193"/>
      <c r="BD18" s="1194"/>
      <c r="BE18" s="1194"/>
      <c r="BF18" s="1194"/>
      <c r="BG18" s="1194"/>
      <c r="BH18" s="1194"/>
      <c r="BI18" s="1194"/>
      <c r="BJ18" s="1194"/>
      <c r="BK18" s="1194"/>
      <c r="BL18" s="1194"/>
      <c r="BM18" s="1194"/>
      <c r="BN18" s="1194"/>
      <c r="BO18" s="1194"/>
      <c r="BP18" s="1194"/>
      <c r="BQ18" s="1194"/>
      <c r="BR18" s="1194"/>
      <c r="BS18" s="1195"/>
      <c r="BU18" s="48" t="s">
        <v>88</v>
      </c>
      <c r="BV18" s="49">
        <v>10116</v>
      </c>
      <c r="BW18" s="83">
        <f t="shared" si="10"/>
        <v>0</v>
      </c>
      <c r="BX18" s="84" t="str">
        <f t="shared" si="11"/>
        <v/>
      </c>
      <c r="BY18" s="84">
        <f t="shared" si="9"/>
        <v>0</v>
      </c>
      <c r="BZ18" s="117">
        <f t="shared" si="12"/>
        <v>0</v>
      </c>
      <c r="CA18" s="79" t="str">
        <f t="shared" si="13"/>
        <v/>
      </c>
      <c r="CB18" s="423"/>
      <c r="CC18" s="424"/>
      <c r="CE18" s="48" t="s">
        <v>221</v>
      </c>
      <c r="CF18" s="52">
        <v>210160</v>
      </c>
      <c r="CG18" s="84">
        <f t="shared" si="4"/>
        <v>0</v>
      </c>
      <c r="CH18" s="122">
        <f t="shared" si="5"/>
        <v>0</v>
      </c>
      <c r="CJ18" s="376">
        <v>101151</v>
      </c>
      <c r="CK18" s="376">
        <v>101153</v>
      </c>
      <c r="CM18" s="376">
        <v>2101601</v>
      </c>
    </row>
    <row r="19" spans="1:91" x14ac:dyDescent="0.15">
      <c r="A19" s="1206"/>
      <c r="B19" s="1147" t="s">
        <v>1371</v>
      </c>
      <c r="C19" s="1148"/>
      <c r="D19" s="1148"/>
      <c r="E19" s="1090" t="s">
        <v>114</v>
      </c>
      <c r="F19" s="1090"/>
      <c r="G19" s="1091"/>
      <c r="H19" s="1092">
        <f t="shared" si="6"/>
        <v>6050</v>
      </c>
      <c r="I19" s="1093"/>
      <c r="J19" s="1094"/>
      <c r="K19" s="1085"/>
      <c r="L19" s="1086"/>
      <c r="M19" s="1087"/>
      <c r="N19" s="1092">
        <f>IFERROR(VLOOKUP($CJ20,・!$G$2:$H$430,2,FALSE),"")</f>
        <v>5550</v>
      </c>
      <c r="O19" s="1093"/>
      <c r="P19" s="1094"/>
      <c r="Q19" s="1083"/>
      <c r="R19" s="1083"/>
      <c r="S19" s="1084"/>
      <c r="T19" s="1020" t="str">
        <f t="shared" si="7"/>
        <v/>
      </c>
      <c r="U19" s="984"/>
      <c r="V19" s="1021"/>
      <c r="W19" s="983">
        <f>IFERROR(VLOOKUP($CK20,・!$G$2:$H$430,2,FALSE),"")</f>
        <v>500</v>
      </c>
      <c r="X19" s="984"/>
      <c r="Y19" s="985"/>
      <c r="Z19" s="957"/>
      <c r="AA19" s="958"/>
      <c r="AB19" s="958"/>
      <c r="AC19" s="958"/>
      <c r="AD19" s="958"/>
      <c r="AE19" s="958"/>
      <c r="AF19" s="958"/>
      <c r="AG19" s="958"/>
      <c r="AH19" s="958"/>
      <c r="AI19" s="958"/>
      <c r="AJ19" s="958"/>
      <c r="AK19" s="958"/>
      <c r="AL19" s="958"/>
      <c r="AM19" s="958"/>
      <c r="AN19" s="958"/>
      <c r="AO19" s="958"/>
      <c r="AP19" s="958"/>
      <c r="AQ19" s="959"/>
      <c r="AR19" s="1124" t="s">
        <v>111</v>
      </c>
      <c r="AS19" s="1089"/>
      <c r="AT19" s="1089"/>
      <c r="AU19" s="1125" t="s">
        <v>113</v>
      </c>
      <c r="AV19" s="1126"/>
      <c r="AW19" s="1127">
        <f>IFERROR(VLOOKUP($CM19,・!$G$2:$H$430,2,FALSE),"")</f>
        <v>950</v>
      </c>
      <c r="AX19" s="1128"/>
      <c r="AY19" s="1129"/>
      <c r="AZ19" s="1083"/>
      <c r="BA19" s="1083"/>
      <c r="BB19" s="1196"/>
      <c r="BC19" s="1197"/>
      <c r="BD19" s="1198"/>
      <c r="BE19" s="1198"/>
      <c r="BF19" s="1198"/>
      <c r="BG19" s="1198"/>
      <c r="BH19" s="1198"/>
      <c r="BI19" s="1198"/>
      <c r="BJ19" s="1198"/>
      <c r="BK19" s="1198"/>
      <c r="BL19" s="1198"/>
      <c r="BM19" s="1198"/>
      <c r="BN19" s="1198"/>
      <c r="BO19" s="1198"/>
      <c r="BP19" s="1198"/>
      <c r="BQ19" s="1198"/>
      <c r="BR19" s="1198"/>
      <c r="BS19" s="1199"/>
      <c r="BU19" s="44" t="s">
        <v>1371</v>
      </c>
      <c r="BV19" s="45">
        <v>10117</v>
      </c>
      <c r="BW19" s="81">
        <f t="shared" si="10"/>
        <v>0</v>
      </c>
      <c r="BX19" s="82" t="str">
        <f t="shared" si="11"/>
        <v/>
      </c>
      <c r="BY19" s="82">
        <f t="shared" si="9"/>
        <v>0</v>
      </c>
      <c r="BZ19" s="115">
        <f t="shared" si="12"/>
        <v>0</v>
      </c>
      <c r="CA19" s="712" t="str">
        <f t="shared" si="13"/>
        <v/>
      </c>
      <c r="CB19" s="421"/>
      <c r="CC19" s="422"/>
      <c r="CE19" s="53" t="s">
        <v>111</v>
      </c>
      <c r="CF19" s="54">
        <v>210162</v>
      </c>
      <c r="CG19" s="86">
        <f t="shared" si="4"/>
        <v>0</v>
      </c>
      <c r="CH19" s="123">
        <f t="shared" si="5"/>
        <v>0</v>
      </c>
      <c r="CJ19" s="376">
        <v>101161</v>
      </c>
      <c r="CK19" s="376">
        <v>101163</v>
      </c>
      <c r="CM19" s="376">
        <v>2101621</v>
      </c>
    </row>
    <row r="20" spans="1:91" x14ac:dyDescent="0.15">
      <c r="A20" s="1206"/>
      <c r="B20" s="1019" t="s">
        <v>89</v>
      </c>
      <c r="C20" s="1015"/>
      <c r="D20" s="1015"/>
      <c r="E20" s="1071" t="s">
        <v>115</v>
      </c>
      <c r="F20" s="1071"/>
      <c r="G20" s="1072"/>
      <c r="H20" s="1077">
        <f t="shared" si="6"/>
        <v>960</v>
      </c>
      <c r="I20" s="1078"/>
      <c r="J20" s="1079"/>
      <c r="K20" s="1080"/>
      <c r="L20" s="1081"/>
      <c r="M20" s="1082"/>
      <c r="N20" s="1077">
        <f>IFERROR(VLOOKUP($CJ21,・!$G$2:$H$430,2,FALSE),"")</f>
        <v>930</v>
      </c>
      <c r="O20" s="1078"/>
      <c r="P20" s="1079"/>
      <c r="Q20" s="960"/>
      <c r="R20" s="960"/>
      <c r="S20" s="961"/>
      <c r="T20" s="962" t="str">
        <f t="shared" si="7"/>
        <v/>
      </c>
      <c r="U20" s="963"/>
      <c r="V20" s="964"/>
      <c r="W20" s="965">
        <f>IFERROR(VLOOKUP($CK21,・!$G$2:$H$430,2,FALSE),"")</f>
        <v>30</v>
      </c>
      <c r="X20" s="963"/>
      <c r="Y20" s="966"/>
      <c r="Z20" s="967"/>
      <c r="AA20" s="968"/>
      <c r="AB20" s="968"/>
      <c r="AC20" s="968"/>
      <c r="AD20" s="968"/>
      <c r="AE20" s="968"/>
      <c r="AF20" s="968"/>
      <c r="AG20" s="968"/>
      <c r="AH20" s="968"/>
      <c r="AI20" s="968"/>
      <c r="AJ20" s="968"/>
      <c r="AK20" s="968"/>
      <c r="AL20" s="968"/>
      <c r="AM20" s="968"/>
      <c r="AN20" s="968"/>
      <c r="AO20" s="968"/>
      <c r="AP20" s="968"/>
      <c r="AQ20" s="969"/>
      <c r="AR20" s="1014" t="s">
        <v>80</v>
      </c>
      <c r="AS20" s="1015"/>
      <c r="AT20" s="1015"/>
      <c r="AU20" s="955" t="s">
        <v>113</v>
      </c>
      <c r="AV20" s="956"/>
      <c r="AW20" s="1114">
        <f>IFERROR(VLOOKUP($CM20,・!$G$2:$H$430,2,FALSE),"")</f>
        <v>1140</v>
      </c>
      <c r="AX20" s="1115"/>
      <c r="AY20" s="1116"/>
      <c r="AZ20" s="960"/>
      <c r="BA20" s="960"/>
      <c r="BB20" s="975"/>
      <c r="BC20" s="1103"/>
      <c r="BD20" s="1104"/>
      <c r="BE20" s="1104"/>
      <c r="BF20" s="1104"/>
      <c r="BG20" s="1104"/>
      <c r="BH20" s="1104"/>
      <c r="BI20" s="1104"/>
      <c r="BJ20" s="1104"/>
      <c r="BK20" s="1104"/>
      <c r="BL20" s="1104"/>
      <c r="BM20" s="1104"/>
      <c r="BN20" s="1104"/>
      <c r="BO20" s="1104"/>
      <c r="BP20" s="1104"/>
      <c r="BQ20" s="1104"/>
      <c r="BR20" s="1104"/>
      <c r="BS20" s="1105"/>
      <c r="BU20" s="46" t="s">
        <v>89</v>
      </c>
      <c r="BV20" s="47">
        <v>10118</v>
      </c>
      <c r="BW20" s="66">
        <f t="shared" si="10"/>
        <v>0</v>
      </c>
      <c r="BX20" s="73" t="str">
        <f t="shared" si="11"/>
        <v/>
      </c>
      <c r="BY20" s="73">
        <f t="shared" si="9"/>
        <v>0</v>
      </c>
      <c r="BZ20" s="116">
        <f t="shared" si="12"/>
        <v>0</v>
      </c>
      <c r="CA20" s="78" t="str">
        <f t="shared" si="13"/>
        <v/>
      </c>
      <c r="CB20" s="395"/>
      <c r="CC20" s="396"/>
      <c r="CE20" s="46" t="s">
        <v>80</v>
      </c>
      <c r="CF20" s="51">
        <v>210163</v>
      </c>
      <c r="CG20" s="73">
        <f t="shared" si="4"/>
        <v>0</v>
      </c>
      <c r="CH20" s="121">
        <f t="shared" si="5"/>
        <v>0</v>
      </c>
      <c r="CJ20" s="376">
        <v>101171</v>
      </c>
      <c r="CK20" s="376">
        <v>101173</v>
      </c>
      <c r="CM20" s="376">
        <v>2101631</v>
      </c>
    </row>
    <row r="21" spans="1:91" x14ac:dyDescent="0.15">
      <c r="A21" s="1206"/>
      <c r="B21" s="1019" t="s">
        <v>90</v>
      </c>
      <c r="C21" s="1015"/>
      <c r="D21" s="1015"/>
      <c r="E21" s="1071" t="s">
        <v>114</v>
      </c>
      <c r="F21" s="1071"/>
      <c r="G21" s="1072"/>
      <c r="H21" s="1077">
        <f t="shared" si="6"/>
        <v>2730</v>
      </c>
      <c r="I21" s="1078"/>
      <c r="J21" s="1079"/>
      <c r="K21" s="1080"/>
      <c r="L21" s="1081"/>
      <c r="M21" s="1082"/>
      <c r="N21" s="1077">
        <f>IFERROR(VLOOKUP($CJ22,・!$G$2:$H$430,2,FALSE),"")</f>
        <v>2260</v>
      </c>
      <c r="O21" s="1078"/>
      <c r="P21" s="1079"/>
      <c r="Q21" s="960"/>
      <c r="R21" s="960"/>
      <c r="S21" s="961"/>
      <c r="T21" s="962" t="str">
        <f t="shared" si="7"/>
        <v/>
      </c>
      <c r="U21" s="963"/>
      <c r="V21" s="964"/>
      <c r="W21" s="965">
        <f>IFERROR(VLOOKUP($CK22,・!$G$2:$H$430,2,FALSE),"")</f>
        <v>470</v>
      </c>
      <c r="X21" s="963"/>
      <c r="Y21" s="966"/>
      <c r="Z21" s="967"/>
      <c r="AA21" s="968"/>
      <c r="AB21" s="968"/>
      <c r="AC21" s="968"/>
      <c r="AD21" s="968"/>
      <c r="AE21" s="968"/>
      <c r="AF21" s="968"/>
      <c r="AG21" s="968"/>
      <c r="AH21" s="968"/>
      <c r="AI21" s="968"/>
      <c r="AJ21" s="968"/>
      <c r="AK21" s="968"/>
      <c r="AL21" s="968"/>
      <c r="AM21" s="968"/>
      <c r="AN21" s="968"/>
      <c r="AO21" s="968"/>
      <c r="AP21" s="968"/>
      <c r="AQ21" s="969"/>
      <c r="AR21" s="1014" t="s">
        <v>112</v>
      </c>
      <c r="AS21" s="1015"/>
      <c r="AT21" s="1015"/>
      <c r="AU21" s="955" t="s">
        <v>113</v>
      </c>
      <c r="AV21" s="956"/>
      <c r="AW21" s="1114">
        <f>IFERROR(VLOOKUP($CM21,・!$G$2:$H$430,2,FALSE),"")</f>
        <v>430</v>
      </c>
      <c r="AX21" s="1115"/>
      <c r="AY21" s="1116"/>
      <c r="AZ21" s="960"/>
      <c r="BA21" s="960"/>
      <c r="BB21" s="975"/>
      <c r="BC21" s="1103"/>
      <c r="BD21" s="1104"/>
      <c r="BE21" s="1104"/>
      <c r="BF21" s="1104"/>
      <c r="BG21" s="1104"/>
      <c r="BH21" s="1104"/>
      <c r="BI21" s="1104"/>
      <c r="BJ21" s="1104"/>
      <c r="BK21" s="1104"/>
      <c r="BL21" s="1104"/>
      <c r="BM21" s="1104"/>
      <c r="BN21" s="1104"/>
      <c r="BO21" s="1104"/>
      <c r="BP21" s="1104"/>
      <c r="BQ21" s="1104"/>
      <c r="BR21" s="1104"/>
      <c r="BS21" s="1105"/>
      <c r="BU21" s="46" t="s">
        <v>90</v>
      </c>
      <c r="BV21" s="47">
        <v>10119</v>
      </c>
      <c r="BW21" s="66">
        <f t="shared" si="10"/>
        <v>0</v>
      </c>
      <c r="BX21" s="73" t="str">
        <f t="shared" si="11"/>
        <v/>
      </c>
      <c r="BY21" s="73">
        <f t="shared" si="9"/>
        <v>0</v>
      </c>
      <c r="BZ21" s="116">
        <f t="shared" si="12"/>
        <v>0</v>
      </c>
      <c r="CA21" s="78" t="str">
        <f t="shared" si="13"/>
        <v/>
      </c>
      <c r="CB21" s="395"/>
      <c r="CC21" s="396"/>
      <c r="CE21" s="46" t="s">
        <v>112</v>
      </c>
      <c r="CF21" s="51">
        <v>210164</v>
      </c>
      <c r="CG21" s="73">
        <f t="shared" si="4"/>
        <v>0</v>
      </c>
      <c r="CH21" s="121">
        <f t="shared" si="5"/>
        <v>0</v>
      </c>
      <c r="CJ21" s="376">
        <v>101181</v>
      </c>
      <c r="CK21" s="376">
        <v>101183</v>
      </c>
      <c r="CM21" s="376">
        <v>2101641</v>
      </c>
    </row>
    <row r="22" spans="1:91" x14ac:dyDescent="0.15">
      <c r="A22" s="1206"/>
      <c r="B22" s="1019" t="s">
        <v>91</v>
      </c>
      <c r="C22" s="1015"/>
      <c r="D22" s="1015"/>
      <c r="E22" s="1071" t="s">
        <v>114</v>
      </c>
      <c r="F22" s="1071"/>
      <c r="G22" s="1072"/>
      <c r="H22" s="1077">
        <f t="shared" si="6"/>
        <v>2480</v>
      </c>
      <c r="I22" s="1078"/>
      <c r="J22" s="1079"/>
      <c r="K22" s="1080"/>
      <c r="L22" s="1081"/>
      <c r="M22" s="1082"/>
      <c r="N22" s="1077">
        <f>IFERROR(VLOOKUP($CJ23,・!$G$2:$H$430,2,FALSE),"")</f>
        <v>2400</v>
      </c>
      <c r="O22" s="1078"/>
      <c r="P22" s="1079"/>
      <c r="Q22" s="960"/>
      <c r="R22" s="960"/>
      <c r="S22" s="961"/>
      <c r="T22" s="962" t="str">
        <f t="shared" si="7"/>
        <v/>
      </c>
      <c r="U22" s="963"/>
      <c r="V22" s="964"/>
      <c r="W22" s="965">
        <f>IFERROR(VLOOKUP($CK23,・!$G$2:$H$430,2,FALSE),"")</f>
        <v>80</v>
      </c>
      <c r="X22" s="963"/>
      <c r="Y22" s="966"/>
      <c r="Z22" s="967"/>
      <c r="AA22" s="968"/>
      <c r="AB22" s="968"/>
      <c r="AC22" s="968"/>
      <c r="AD22" s="968"/>
      <c r="AE22" s="968"/>
      <c r="AF22" s="968"/>
      <c r="AG22" s="968"/>
      <c r="AH22" s="968"/>
      <c r="AI22" s="968"/>
      <c r="AJ22" s="968"/>
      <c r="AK22" s="968"/>
      <c r="AL22" s="968"/>
      <c r="AM22" s="968"/>
      <c r="AN22" s="968"/>
      <c r="AO22" s="968"/>
      <c r="AP22" s="968"/>
      <c r="AQ22" s="969"/>
      <c r="AR22" s="1019" t="s">
        <v>93</v>
      </c>
      <c r="AS22" s="1015"/>
      <c r="AT22" s="1015"/>
      <c r="AU22" s="955" t="s">
        <v>113</v>
      </c>
      <c r="AV22" s="956"/>
      <c r="AW22" s="1114">
        <f>IFERROR(VLOOKUP($CM22,・!$G$2:$H$430,2,FALSE),"")</f>
        <v>1730</v>
      </c>
      <c r="AX22" s="1115"/>
      <c r="AY22" s="1116"/>
      <c r="AZ22" s="960"/>
      <c r="BA22" s="960"/>
      <c r="BB22" s="975"/>
      <c r="BC22" s="1103"/>
      <c r="BD22" s="1104"/>
      <c r="BE22" s="1104"/>
      <c r="BF22" s="1104"/>
      <c r="BG22" s="1104"/>
      <c r="BH22" s="1104"/>
      <c r="BI22" s="1104"/>
      <c r="BJ22" s="1104"/>
      <c r="BK22" s="1104"/>
      <c r="BL22" s="1104"/>
      <c r="BM22" s="1104"/>
      <c r="BN22" s="1104"/>
      <c r="BO22" s="1104"/>
      <c r="BP22" s="1104"/>
      <c r="BQ22" s="1104"/>
      <c r="BR22" s="1104"/>
      <c r="BS22" s="1105"/>
      <c r="BU22" s="44" t="s">
        <v>91</v>
      </c>
      <c r="BV22" s="45">
        <v>10120</v>
      </c>
      <c r="BW22" s="81">
        <f t="shared" si="10"/>
        <v>0</v>
      </c>
      <c r="BX22" s="82" t="str">
        <f t="shared" si="11"/>
        <v/>
      </c>
      <c r="BY22" s="82">
        <f t="shared" si="9"/>
        <v>0</v>
      </c>
      <c r="BZ22" s="115">
        <f t="shared" si="12"/>
        <v>0</v>
      </c>
      <c r="CA22" s="712" t="str">
        <f t="shared" si="13"/>
        <v/>
      </c>
      <c r="CB22" s="421"/>
      <c r="CC22" s="422"/>
      <c r="CE22" s="46" t="s">
        <v>93</v>
      </c>
      <c r="CF22" s="51">
        <v>210166</v>
      </c>
      <c r="CG22" s="73">
        <f t="shared" si="4"/>
        <v>0</v>
      </c>
      <c r="CH22" s="121">
        <f t="shared" si="5"/>
        <v>0</v>
      </c>
      <c r="CJ22" s="376">
        <v>101191</v>
      </c>
      <c r="CK22" s="376">
        <v>101193</v>
      </c>
      <c r="CM22" s="376">
        <v>2101661</v>
      </c>
    </row>
    <row r="23" spans="1:91" ht="14.25" thickBot="1" x14ac:dyDescent="0.2">
      <c r="A23" s="1206"/>
      <c r="B23" s="976" t="s">
        <v>92</v>
      </c>
      <c r="C23" s="977"/>
      <c r="D23" s="977"/>
      <c r="E23" s="1095" t="s">
        <v>114</v>
      </c>
      <c r="F23" s="1095"/>
      <c r="G23" s="1096"/>
      <c r="H23" s="1097">
        <f t="shared" si="6"/>
        <v>2750</v>
      </c>
      <c r="I23" s="1098"/>
      <c r="J23" s="1099"/>
      <c r="K23" s="1100"/>
      <c r="L23" s="1101"/>
      <c r="M23" s="1102"/>
      <c r="N23" s="1097">
        <f>IFERROR(VLOOKUP($CJ24,・!$G$2:$H$430,2,FALSE),"")</f>
        <v>2450</v>
      </c>
      <c r="O23" s="1098"/>
      <c r="P23" s="1099"/>
      <c r="Q23" s="970"/>
      <c r="R23" s="970"/>
      <c r="S23" s="1024"/>
      <c r="T23" s="1022" t="str">
        <f t="shared" si="7"/>
        <v/>
      </c>
      <c r="U23" s="1017"/>
      <c r="V23" s="1023"/>
      <c r="W23" s="1016">
        <f>IFERROR(VLOOKUP($CK24,・!$G$2:$H$430,2,FALSE),"")</f>
        <v>300</v>
      </c>
      <c r="X23" s="1017"/>
      <c r="Y23" s="1018"/>
      <c r="Z23" s="972"/>
      <c r="AA23" s="973"/>
      <c r="AB23" s="973"/>
      <c r="AC23" s="973"/>
      <c r="AD23" s="973"/>
      <c r="AE23" s="973"/>
      <c r="AF23" s="973"/>
      <c r="AG23" s="973"/>
      <c r="AH23" s="973"/>
      <c r="AI23" s="973"/>
      <c r="AJ23" s="973"/>
      <c r="AK23" s="973"/>
      <c r="AL23" s="973"/>
      <c r="AM23" s="973"/>
      <c r="AN23" s="973"/>
      <c r="AO23" s="973"/>
      <c r="AP23" s="973"/>
      <c r="AQ23" s="974"/>
      <c r="AR23" s="1113"/>
      <c r="AS23" s="1110"/>
      <c r="AT23" s="1111"/>
      <c r="AU23" s="1112"/>
      <c r="AV23" s="1110"/>
      <c r="AW23" s="1109" t="str">
        <f>IFERROR(VLOOKUP($CM23,・!$G$2:$H$430,2,FALSE),"")</f>
        <v/>
      </c>
      <c r="AX23" s="1110"/>
      <c r="AY23" s="1111"/>
      <c r="AZ23" s="1106"/>
      <c r="BA23" s="1107"/>
      <c r="BB23" s="1108"/>
      <c r="BC23" s="1117"/>
      <c r="BD23" s="1118"/>
      <c r="BE23" s="1118"/>
      <c r="BF23" s="1118"/>
      <c r="BG23" s="1118"/>
      <c r="BH23" s="1118"/>
      <c r="BI23" s="1118"/>
      <c r="BJ23" s="1118"/>
      <c r="BK23" s="1118"/>
      <c r="BL23" s="1118"/>
      <c r="BM23" s="1118"/>
      <c r="BN23" s="1118"/>
      <c r="BO23" s="1118"/>
      <c r="BP23" s="1118"/>
      <c r="BQ23" s="1118"/>
      <c r="BR23" s="1118"/>
      <c r="BS23" s="1119"/>
      <c r="BU23" s="48" t="s">
        <v>92</v>
      </c>
      <c r="BV23" s="49">
        <v>10122</v>
      </c>
      <c r="BW23" s="83">
        <f t="shared" si="10"/>
        <v>0</v>
      </c>
      <c r="BX23" s="84" t="str">
        <f t="shared" si="11"/>
        <v/>
      </c>
      <c r="BY23" s="84">
        <f t="shared" si="9"/>
        <v>0</v>
      </c>
      <c r="BZ23" s="117">
        <f t="shared" si="12"/>
        <v>0</v>
      </c>
      <c r="CA23" s="79" t="str">
        <f t="shared" si="13"/>
        <v/>
      </c>
      <c r="CB23" s="423"/>
      <c r="CC23" s="424"/>
      <c r="CE23" s="48"/>
      <c r="CF23" s="57"/>
      <c r="CG23" s="85"/>
      <c r="CH23" s="122"/>
      <c r="CJ23" s="376">
        <v>101201</v>
      </c>
      <c r="CK23" s="376">
        <v>101203</v>
      </c>
      <c r="CM23" s="9" t="s">
        <v>1205</v>
      </c>
    </row>
    <row r="24" spans="1:91" ht="15" thickTop="1" thickBot="1" x14ac:dyDescent="0.2">
      <c r="A24" s="1206"/>
      <c r="B24" s="1088" t="s">
        <v>93</v>
      </c>
      <c r="C24" s="1089"/>
      <c r="D24" s="1089"/>
      <c r="E24" s="1090" t="s">
        <v>114</v>
      </c>
      <c r="F24" s="1090"/>
      <c r="G24" s="1091"/>
      <c r="H24" s="1092">
        <f t="shared" si="6"/>
        <v>3950</v>
      </c>
      <c r="I24" s="1093"/>
      <c r="J24" s="1094"/>
      <c r="K24" s="1085"/>
      <c r="L24" s="1086"/>
      <c r="M24" s="1087"/>
      <c r="N24" s="1092">
        <f>IFERROR(VLOOKUP($CJ25,・!$G$2:$H$430,2,FALSE),"")</f>
        <v>3200</v>
      </c>
      <c r="O24" s="1093"/>
      <c r="P24" s="1094"/>
      <c r="Q24" s="1083"/>
      <c r="R24" s="1083"/>
      <c r="S24" s="1084"/>
      <c r="T24" s="1020" t="str">
        <f t="shared" si="7"/>
        <v/>
      </c>
      <c r="U24" s="984"/>
      <c r="V24" s="1021"/>
      <c r="W24" s="983">
        <f>IFERROR(VLOOKUP($CK25,・!$G$2:$H$430,2,FALSE),"")</f>
        <v>750</v>
      </c>
      <c r="X24" s="984"/>
      <c r="Y24" s="985"/>
      <c r="Z24" s="957"/>
      <c r="AA24" s="958"/>
      <c r="AB24" s="958"/>
      <c r="AC24" s="958"/>
      <c r="AD24" s="958"/>
      <c r="AE24" s="958"/>
      <c r="AF24" s="958"/>
      <c r="AG24" s="958"/>
      <c r="AH24" s="958"/>
      <c r="AI24" s="958"/>
      <c r="AJ24" s="958"/>
      <c r="AK24" s="958"/>
      <c r="AL24" s="958"/>
      <c r="AM24" s="958"/>
      <c r="AN24" s="958"/>
      <c r="AO24" s="958"/>
      <c r="AP24" s="958"/>
      <c r="AQ24" s="959"/>
      <c r="AR24" s="1046" t="s">
        <v>1334</v>
      </c>
      <c r="AS24" s="1047"/>
      <c r="AT24" s="1044" t="s">
        <v>11</v>
      </c>
      <c r="AU24" s="1045"/>
      <c r="AV24" s="1045"/>
      <c r="AW24" s="1041">
        <f>SUM(AW9:AY22)</f>
        <v>13900</v>
      </c>
      <c r="AX24" s="1042"/>
      <c r="AY24" s="1043"/>
      <c r="AZ24" s="1038">
        <f>SUM(AZ9:BB22)</f>
        <v>0</v>
      </c>
      <c r="BA24" s="1039"/>
      <c r="BB24" s="1040"/>
      <c r="BC24" s="1025"/>
      <c r="BD24" s="1026"/>
      <c r="BE24" s="1026"/>
      <c r="BF24" s="1026"/>
      <c r="BG24" s="1026"/>
      <c r="BH24" s="1026"/>
      <c r="BI24" s="1026"/>
      <c r="BJ24" s="1026"/>
      <c r="BK24" s="1026"/>
      <c r="BL24" s="1026"/>
      <c r="BM24" s="1026"/>
      <c r="BN24" s="1026"/>
      <c r="BO24" s="1026"/>
      <c r="BP24" s="1026"/>
      <c r="BQ24" s="1026"/>
      <c r="BR24" s="1027"/>
      <c r="BS24" s="1028"/>
      <c r="BU24" s="44" t="s">
        <v>93</v>
      </c>
      <c r="BV24" s="45">
        <v>10123</v>
      </c>
      <c r="BW24" s="81">
        <f t="shared" si="10"/>
        <v>0</v>
      </c>
      <c r="BX24" s="82" t="str">
        <f t="shared" si="11"/>
        <v/>
      </c>
      <c r="BY24" s="82">
        <f t="shared" si="9"/>
        <v>0</v>
      </c>
      <c r="BZ24" s="115">
        <f t="shared" si="12"/>
        <v>0</v>
      </c>
      <c r="CA24" s="712" t="str">
        <f t="shared" si="13"/>
        <v/>
      </c>
      <c r="CB24" s="421"/>
      <c r="CC24" s="422"/>
      <c r="CE24" s="53"/>
      <c r="CF24" s="58"/>
      <c r="CG24" s="87"/>
      <c r="CH24" s="123"/>
      <c r="CJ24" s="376">
        <v>101221</v>
      </c>
      <c r="CK24" s="376">
        <v>101223</v>
      </c>
    </row>
    <row r="25" spans="1:91" x14ac:dyDescent="0.15">
      <c r="A25" s="1206"/>
      <c r="B25" s="1019" t="s">
        <v>94</v>
      </c>
      <c r="C25" s="1015"/>
      <c r="D25" s="1015"/>
      <c r="E25" s="1071" t="s">
        <v>114</v>
      </c>
      <c r="F25" s="1071"/>
      <c r="G25" s="1072"/>
      <c r="H25" s="1077">
        <f t="shared" si="6"/>
        <v>2590</v>
      </c>
      <c r="I25" s="1078"/>
      <c r="J25" s="1079"/>
      <c r="K25" s="1080"/>
      <c r="L25" s="1081"/>
      <c r="M25" s="1082"/>
      <c r="N25" s="1077">
        <f>IFERROR(VLOOKUP($CJ26,・!$G$2:$H$430,2,FALSE),"")</f>
        <v>2390</v>
      </c>
      <c r="O25" s="1078"/>
      <c r="P25" s="1079"/>
      <c r="Q25" s="960"/>
      <c r="R25" s="960"/>
      <c r="S25" s="961"/>
      <c r="T25" s="962" t="str">
        <f t="shared" si="7"/>
        <v/>
      </c>
      <c r="U25" s="963"/>
      <c r="V25" s="964"/>
      <c r="W25" s="965">
        <f>IFERROR(VLOOKUP($CK26,・!$G$2:$H$430,2,FALSE),"")</f>
        <v>200</v>
      </c>
      <c r="X25" s="963"/>
      <c r="Y25" s="966"/>
      <c r="Z25" s="967"/>
      <c r="AA25" s="968"/>
      <c r="AB25" s="968"/>
      <c r="AC25" s="968"/>
      <c r="AD25" s="968"/>
      <c r="AE25" s="968"/>
      <c r="AF25" s="968"/>
      <c r="AG25" s="968"/>
      <c r="AH25" s="968"/>
      <c r="AI25" s="968"/>
      <c r="AJ25" s="968"/>
      <c r="AK25" s="968"/>
      <c r="AL25" s="968"/>
      <c r="AM25" s="968"/>
      <c r="AN25" s="968"/>
      <c r="AO25" s="968"/>
      <c r="AP25" s="968"/>
      <c r="AQ25" s="969"/>
      <c r="AR25" s="687"/>
      <c r="AS25" s="688"/>
      <c r="AT25" s="688"/>
      <c r="AU25" s="688"/>
      <c r="AV25" s="688"/>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9"/>
      <c r="BU25" s="46" t="s">
        <v>94</v>
      </c>
      <c r="BV25" s="47">
        <v>10176</v>
      </c>
      <c r="BW25" s="66">
        <f t="shared" si="10"/>
        <v>0</v>
      </c>
      <c r="BX25" s="73" t="str">
        <f t="shared" si="11"/>
        <v/>
      </c>
      <c r="BY25" s="73">
        <f t="shared" si="9"/>
        <v>0</v>
      </c>
      <c r="BZ25" s="116">
        <f t="shared" si="12"/>
        <v>0</v>
      </c>
      <c r="CA25" s="78" t="str">
        <f t="shared" si="13"/>
        <v/>
      </c>
      <c r="CB25" s="395"/>
      <c r="CC25" s="396"/>
      <c r="CE25" s="46"/>
      <c r="CF25" s="59"/>
      <c r="CG25" s="68"/>
      <c r="CH25" s="121"/>
      <c r="CJ25" s="376">
        <v>101231</v>
      </c>
      <c r="CK25" s="376">
        <v>101233</v>
      </c>
    </row>
    <row r="26" spans="1:91" x14ac:dyDescent="0.15">
      <c r="A26" s="1206"/>
      <c r="B26" s="1019" t="s">
        <v>95</v>
      </c>
      <c r="C26" s="1015"/>
      <c r="D26" s="1015"/>
      <c r="E26" s="1071" t="s">
        <v>114</v>
      </c>
      <c r="F26" s="1071"/>
      <c r="G26" s="1072"/>
      <c r="H26" s="1077">
        <f t="shared" si="6"/>
        <v>5600</v>
      </c>
      <c r="I26" s="1078"/>
      <c r="J26" s="1079"/>
      <c r="K26" s="1080"/>
      <c r="L26" s="1081"/>
      <c r="M26" s="1082"/>
      <c r="N26" s="1077">
        <f>IFERROR(VLOOKUP($CJ27,・!$G$2:$H$430,2,FALSE),"")</f>
        <v>4750</v>
      </c>
      <c r="O26" s="1078"/>
      <c r="P26" s="1079"/>
      <c r="Q26" s="960"/>
      <c r="R26" s="960"/>
      <c r="S26" s="961"/>
      <c r="T26" s="962" t="str">
        <f t="shared" si="7"/>
        <v/>
      </c>
      <c r="U26" s="963"/>
      <c r="V26" s="964"/>
      <c r="W26" s="965">
        <f>IFERROR(VLOOKUP($CK27,・!$G$2:$H$430,2,FALSE),"")</f>
        <v>850</v>
      </c>
      <c r="X26" s="963"/>
      <c r="Y26" s="966"/>
      <c r="Z26" s="967"/>
      <c r="AA26" s="968"/>
      <c r="AB26" s="968"/>
      <c r="AC26" s="968"/>
      <c r="AD26" s="968"/>
      <c r="AE26" s="968"/>
      <c r="AF26" s="968"/>
      <c r="AG26" s="968"/>
      <c r="AH26" s="968"/>
      <c r="AI26" s="968"/>
      <c r="AJ26" s="968"/>
      <c r="AK26" s="968"/>
      <c r="AL26" s="968"/>
      <c r="AM26" s="968"/>
      <c r="AN26" s="968"/>
      <c r="AO26" s="968"/>
      <c r="AP26" s="968"/>
      <c r="AQ26" s="969"/>
      <c r="AR26" s="690"/>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2"/>
      <c r="BU26" s="46" t="s">
        <v>95</v>
      </c>
      <c r="BV26" s="47">
        <v>10177</v>
      </c>
      <c r="BW26" s="66">
        <f t="shared" si="10"/>
        <v>0</v>
      </c>
      <c r="BX26" s="73" t="str">
        <f t="shared" si="11"/>
        <v/>
      </c>
      <c r="BY26" s="73">
        <f t="shared" si="9"/>
        <v>0</v>
      </c>
      <c r="BZ26" s="116">
        <f t="shared" si="12"/>
        <v>0</v>
      </c>
      <c r="CA26" s="78" t="str">
        <f t="shared" si="13"/>
        <v/>
      </c>
      <c r="CB26" s="395"/>
      <c r="CC26" s="396"/>
      <c r="CE26" s="46"/>
      <c r="CF26" s="59"/>
      <c r="CG26" s="68"/>
      <c r="CH26" s="121"/>
      <c r="CJ26" s="376">
        <v>101761</v>
      </c>
      <c r="CK26" s="376">
        <v>101763</v>
      </c>
    </row>
    <row r="27" spans="1:91" x14ac:dyDescent="0.15">
      <c r="A27" s="1206"/>
      <c r="B27" s="1019" t="s">
        <v>96</v>
      </c>
      <c r="C27" s="1015"/>
      <c r="D27" s="1015"/>
      <c r="E27" s="1071" t="s">
        <v>114</v>
      </c>
      <c r="F27" s="1071"/>
      <c r="G27" s="1072"/>
      <c r="H27" s="1077">
        <f t="shared" si="6"/>
        <v>7020</v>
      </c>
      <c r="I27" s="1078"/>
      <c r="J27" s="1079"/>
      <c r="K27" s="1080"/>
      <c r="L27" s="1081"/>
      <c r="M27" s="1082"/>
      <c r="N27" s="1077">
        <f>IFERROR(VLOOKUP($CJ28,・!$G$2:$H$430,2,FALSE),"")</f>
        <v>6020</v>
      </c>
      <c r="O27" s="1078"/>
      <c r="P27" s="1079"/>
      <c r="Q27" s="960"/>
      <c r="R27" s="960"/>
      <c r="S27" s="961"/>
      <c r="T27" s="962" t="str">
        <f t="shared" si="7"/>
        <v/>
      </c>
      <c r="U27" s="963"/>
      <c r="V27" s="964"/>
      <c r="W27" s="965">
        <f>IFERROR(VLOOKUP($CK28,・!$G$2:$H$430,2,FALSE),"")</f>
        <v>1000</v>
      </c>
      <c r="X27" s="963"/>
      <c r="Y27" s="966"/>
      <c r="Z27" s="967"/>
      <c r="AA27" s="968"/>
      <c r="AB27" s="968"/>
      <c r="AC27" s="968"/>
      <c r="AD27" s="968"/>
      <c r="AE27" s="968"/>
      <c r="AF27" s="968"/>
      <c r="AG27" s="968"/>
      <c r="AH27" s="968"/>
      <c r="AI27" s="968"/>
      <c r="AJ27" s="968"/>
      <c r="AK27" s="968"/>
      <c r="AL27" s="968"/>
      <c r="AM27" s="968"/>
      <c r="AN27" s="968"/>
      <c r="AO27" s="968"/>
      <c r="AP27" s="968"/>
      <c r="AQ27" s="969"/>
      <c r="AR27" s="690"/>
      <c r="AS27" s="691"/>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c r="BP27" s="691"/>
      <c r="BQ27" s="691"/>
      <c r="BR27" s="691"/>
      <c r="BS27" s="692"/>
      <c r="BU27" s="44" t="s">
        <v>96</v>
      </c>
      <c r="BV27" s="45">
        <v>10127</v>
      </c>
      <c r="BW27" s="81">
        <f t="shared" si="10"/>
        <v>0</v>
      </c>
      <c r="BX27" s="82" t="str">
        <f t="shared" si="11"/>
        <v/>
      </c>
      <c r="BY27" s="82">
        <f t="shared" si="9"/>
        <v>0</v>
      </c>
      <c r="BZ27" s="115">
        <f t="shared" si="12"/>
        <v>0</v>
      </c>
      <c r="CA27" s="712" t="str">
        <f t="shared" si="13"/>
        <v/>
      </c>
      <c r="CB27" s="421"/>
      <c r="CC27" s="422"/>
      <c r="CE27" s="46"/>
      <c r="CF27" s="59"/>
      <c r="CG27" s="68"/>
      <c r="CH27" s="121"/>
      <c r="CJ27" s="376">
        <v>101771</v>
      </c>
      <c r="CK27" s="376">
        <v>101773</v>
      </c>
    </row>
    <row r="28" spans="1:91" x14ac:dyDescent="0.15">
      <c r="A28" s="1206"/>
      <c r="B28" s="976" t="s">
        <v>97</v>
      </c>
      <c r="C28" s="977"/>
      <c r="D28" s="977"/>
      <c r="E28" s="1095" t="s">
        <v>114</v>
      </c>
      <c r="F28" s="1095"/>
      <c r="G28" s="1096"/>
      <c r="H28" s="1097">
        <f t="shared" si="6"/>
        <v>2220</v>
      </c>
      <c r="I28" s="1098"/>
      <c r="J28" s="1099"/>
      <c r="K28" s="1100"/>
      <c r="L28" s="1101"/>
      <c r="M28" s="1102"/>
      <c r="N28" s="1097">
        <f>IFERROR(VLOOKUP($CJ29,・!$G$2:$H$430,2,FALSE),"")</f>
        <v>2200</v>
      </c>
      <c r="O28" s="1098"/>
      <c r="P28" s="1099"/>
      <c r="Q28" s="970"/>
      <c r="R28" s="970"/>
      <c r="S28" s="1024"/>
      <c r="T28" s="1022" t="str">
        <f t="shared" si="7"/>
        <v/>
      </c>
      <c r="U28" s="1017"/>
      <c r="V28" s="1023"/>
      <c r="W28" s="1016">
        <f>IFERROR(VLOOKUP($CK29,・!$G$2:$H$430,2,FALSE),"")</f>
        <v>20</v>
      </c>
      <c r="X28" s="1017"/>
      <c r="Y28" s="1018"/>
      <c r="Z28" s="972"/>
      <c r="AA28" s="973"/>
      <c r="AB28" s="973"/>
      <c r="AC28" s="973"/>
      <c r="AD28" s="973"/>
      <c r="AE28" s="973"/>
      <c r="AF28" s="973"/>
      <c r="AG28" s="973"/>
      <c r="AH28" s="973"/>
      <c r="AI28" s="973"/>
      <c r="AJ28" s="973"/>
      <c r="AK28" s="973"/>
      <c r="AL28" s="973"/>
      <c r="AM28" s="973"/>
      <c r="AN28" s="973"/>
      <c r="AO28" s="973"/>
      <c r="AP28" s="973"/>
      <c r="AQ28" s="974"/>
      <c r="AR28" s="690"/>
      <c r="AS28" s="691"/>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c r="BP28" s="691"/>
      <c r="BQ28" s="691"/>
      <c r="BR28" s="691"/>
      <c r="BS28" s="692"/>
      <c r="BU28" s="48" t="s">
        <v>97</v>
      </c>
      <c r="BV28" s="49">
        <v>10128</v>
      </c>
      <c r="BW28" s="83">
        <f t="shared" si="10"/>
        <v>0</v>
      </c>
      <c r="BX28" s="84" t="str">
        <f t="shared" si="11"/>
        <v/>
      </c>
      <c r="BY28" s="84">
        <f t="shared" si="9"/>
        <v>0</v>
      </c>
      <c r="BZ28" s="117">
        <f t="shared" si="12"/>
        <v>0</v>
      </c>
      <c r="CA28" s="79" t="str">
        <f t="shared" si="13"/>
        <v/>
      </c>
      <c r="CB28" s="423"/>
      <c r="CC28" s="424"/>
      <c r="CE28" s="48"/>
      <c r="CF28" s="57"/>
      <c r="CG28" s="85"/>
      <c r="CH28" s="122"/>
      <c r="CJ28" s="376">
        <v>101271</v>
      </c>
      <c r="CK28" s="376">
        <v>101273</v>
      </c>
    </row>
    <row r="29" spans="1:91" x14ac:dyDescent="0.15">
      <c r="A29" s="1206"/>
      <c r="B29" s="1088" t="s">
        <v>98</v>
      </c>
      <c r="C29" s="1089"/>
      <c r="D29" s="1089"/>
      <c r="E29" s="1090" t="s">
        <v>114</v>
      </c>
      <c r="F29" s="1090"/>
      <c r="G29" s="1091"/>
      <c r="H29" s="1092">
        <f t="shared" si="6"/>
        <v>2600</v>
      </c>
      <c r="I29" s="1093"/>
      <c r="J29" s="1094"/>
      <c r="K29" s="1085"/>
      <c r="L29" s="1086"/>
      <c r="M29" s="1087"/>
      <c r="N29" s="1092">
        <f>IFERROR(VLOOKUP($CJ30,・!$G$2:$H$430,2,FALSE),"")</f>
        <v>2350</v>
      </c>
      <c r="O29" s="1093"/>
      <c r="P29" s="1094"/>
      <c r="Q29" s="1083"/>
      <c r="R29" s="1083"/>
      <c r="S29" s="1084"/>
      <c r="T29" s="1020" t="str">
        <f t="shared" si="7"/>
        <v/>
      </c>
      <c r="U29" s="984"/>
      <c r="V29" s="1021"/>
      <c r="W29" s="983">
        <f>IFERROR(VLOOKUP($CK30,・!$G$2:$H$430,2,FALSE),"")</f>
        <v>250</v>
      </c>
      <c r="X29" s="984"/>
      <c r="Y29" s="985"/>
      <c r="Z29" s="957"/>
      <c r="AA29" s="958"/>
      <c r="AB29" s="958"/>
      <c r="AC29" s="958"/>
      <c r="AD29" s="958"/>
      <c r="AE29" s="958"/>
      <c r="AF29" s="958"/>
      <c r="AG29" s="958"/>
      <c r="AH29" s="958"/>
      <c r="AI29" s="958"/>
      <c r="AJ29" s="958"/>
      <c r="AK29" s="958"/>
      <c r="AL29" s="958"/>
      <c r="AM29" s="958"/>
      <c r="AN29" s="958"/>
      <c r="AO29" s="958"/>
      <c r="AP29" s="958"/>
      <c r="AQ29" s="959"/>
      <c r="AR29" s="690"/>
      <c r="AS29" s="691"/>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c r="BP29" s="691"/>
      <c r="BQ29" s="691"/>
      <c r="BR29" s="691"/>
      <c r="BS29" s="692"/>
      <c r="BU29" s="44" t="s">
        <v>98</v>
      </c>
      <c r="BV29" s="45">
        <v>10130</v>
      </c>
      <c r="BW29" s="81">
        <f t="shared" si="10"/>
        <v>0</v>
      </c>
      <c r="BX29" s="82" t="str">
        <f t="shared" si="11"/>
        <v/>
      </c>
      <c r="BY29" s="82">
        <f t="shared" si="9"/>
        <v>0</v>
      </c>
      <c r="BZ29" s="115">
        <f t="shared" si="12"/>
        <v>0</v>
      </c>
      <c r="CA29" s="712" t="str">
        <f t="shared" si="13"/>
        <v/>
      </c>
      <c r="CB29" s="421"/>
      <c r="CC29" s="422"/>
      <c r="CE29" s="53"/>
      <c r="CF29" s="58"/>
      <c r="CG29" s="87"/>
      <c r="CH29" s="123"/>
      <c r="CJ29" s="376">
        <v>101281</v>
      </c>
      <c r="CK29" s="376">
        <v>101283</v>
      </c>
    </row>
    <row r="30" spans="1:91" x14ac:dyDescent="0.15">
      <c r="A30" s="1206"/>
      <c r="B30" s="1019" t="s">
        <v>99</v>
      </c>
      <c r="C30" s="1015"/>
      <c r="D30" s="1015"/>
      <c r="E30" s="1071" t="s">
        <v>114</v>
      </c>
      <c r="F30" s="1071"/>
      <c r="G30" s="1072"/>
      <c r="H30" s="1077">
        <f t="shared" si="6"/>
        <v>2850</v>
      </c>
      <c r="I30" s="1078"/>
      <c r="J30" s="1079"/>
      <c r="K30" s="1080"/>
      <c r="L30" s="1081"/>
      <c r="M30" s="1082"/>
      <c r="N30" s="1077">
        <f>IFERROR(VLOOKUP($CJ31,・!$G$2:$H$430,2,FALSE),"")</f>
        <v>2550</v>
      </c>
      <c r="O30" s="1078"/>
      <c r="P30" s="1079"/>
      <c r="Q30" s="960"/>
      <c r="R30" s="960"/>
      <c r="S30" s="961"/>
      <c r="T30" s="962" t="str">
        <f t="shared" si="7"/>
        <v/>
      </c>
      <c r="U30" s="963"/>
      <c r="V30" s="964"/>
      <c r="W30" s="965">
        <f>IFERROR(VLOOKUP($CK31,・!$G$2:$H$430,2,FALSE),"")</f>
        <v>300</v>
      </c>
      <c r="X30" s="963"/>
      <c r="Y30" s="966"/>
      <c r="Z30" s="967"/>
      <c r="AA30" s="968"/>
      <c r="AB30" s="968"/>
      <c r="AC30" s="968"/>
      <c r="AD30" s="968"/>
      <c r="AE30" s="968"/>
      <c r="AF30" s="968"/>
      <c r="AG30" s="968"/>
      <c r="AH30" s="968"/>
      <c r="AI30" s="968"/>
      <c r="AJ30" s="968"/>
      <c r="AK30" s="968"/>
      <c r="AL30" s="968"/>
      <c r="AM30" s="968"/>
      <c r="AN30" s="968"/>
      <c r="AO30" s="968"/>
      <c r="AP30" s="968"/>
      <c r="AQ30" s="969"/>
      <c r="AR30" s="690"/>
      <c r="AS30" s="691"/>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2"/>
      <c r="BU30" s="46" t="s">
        <v>99</v>
      </c>
      <c r="BV30" s="47">
        <v>10131</v>
      </c>
      <c r="BW30" s="66">
        <f t="shared" si="10"/>
        <v>0</v>
      </c>
      <c r="BX30" s="73" t="str">
        <f t="shared" si="11"/>
        <v/>
      </c>
      <c r="BY30" s="73">
        <f t="shared" si="9"/>
        <v>0</v>
      </c>
      <c r="BZ30" s="116">
        <f t="shared" si="12"/>
        <v>0</v>
      </c>
      <c r="CA30" s="78" t="str">
        <f t="shared" si="13"/>
        <v/>
      </c>
      <c r="CB30" s="395"/>
      <c r="CC30" s="396"/>
      <c r="CE30" s="46"/>
      <c r="CF30" s="59"/>
      <c r="CG30" s="68"/>
      <c r="CH30" s="121"/>
      <c r="CJ30" s="376">
        <v>101301</v>
      </c>
      <c r="CK30" s="376">
        <v>101303</v>
      </c>
    </row>
    <row r="31" spans="1:91" x14ac:dyDescent="0.15">
      <c r="A31" s="1206"/>
      <c r="B31" s="1019" t="s">
        <v>100</v>
      </c>
      <c r="C31" s="1015"/>
      <c r="D31" s="1015"/>
      <c r="E31" s="1071" t="s">
        <v>114</v>
      </c>
      <c r="F31" s="1071"/>
      <c r="G31" s="1072"/>
      <c r="H31" s="1077">
        <f t="shared" si="6"/>
        <v>2150</v>
      </c>
      <c r="I31" s="1078"/>
      <c r="J31" s="1079"/>
      <c r="K31" s="1080"/>
      <c r="L31" s="1081"/>
      <c r="M31" s="1082"/>
      <c r="N31" s="1077">
        <f>IFERROR(VLOOKUP($CJ32,・!$G$2:$H$430,2,FALSE),"")</f>
        <v>1800</v>
      </c>
      <c r="O31" s="1078"/>
      <c r="P31" s="1079"/>
      <c r="Q31" s="960"/>
      <c r="R31" s="960"/>
      <c r="S31" s="961"/>
      <c r="T31" s="962" t="str">
        <f t="shared" si="7"/>
        <v/>
      </c>
      <c r="U31" s="963"/>
      <c r="V31" s="964"/>
      <c r="W31" s="965">
        <f>IFERROR(VLOOKUP($CK32,・!$G$2:$H$430,2,FALSE),"")</f>
        <v>350</v>
      </c>
      <c r="X31" s="963"/>
      <c r="Y31" s="966"/>
      <c r="Z31" s="967"/>
      <c r="AA31" s="968"/>
      <c r="AB31" s="968"/>
      <c r="AC31" s="968"/>
      <c r="AD31" s="968"/>
      <c r="AE31" s="968"/>
      <c r="AF31" s="968"/>
      <c r="AG31" s="968"/>
      <c r="AH31" s="968"/>
      <c r="AI31" s="968"/>
      <c r="AJ31" s="968"/>
      <c r="AK31" s="968"/>
      <c r="AL31" s="968"/>
      <c r="AM31" s="968"/>
      <c r="AN31" s="968"/>
      <c r="AO31" s="968"/>
      <c r="AP31" s="968"/>
      <c r="AQ31" s="969"/>
      <c r="AR31" s="690"/>
      <c r="AS31" s="691"/>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c r="BP31" s="691"/>
      <c r="BQ31" s="691"/>
      <c r="BR31" s="691"/>
      <c r="BS31" s="692"/>
      <c r="BU31" s="46" t="s">
        <v>100</v>
      </c>
      <c r="BV31" s="47">
        <v>10133</v>
      </c>
      <c r="BW31" s="66">
        <f t="shared" si="10"/>
        <v>0</v>
      </c>
      <c r="BX31" s="73" t="str">
        <f t="shared" si="11"/>
        <v/>
      </c>
      <c r="BY31" s="73">
        <f t="shared" si="9"/>
        <v>0</v>
      </c>
      <c r="BZ31" s="116">
        <f t="shared" si="12"/>
        <v>0</v>
      </c>
      <c r="CA31" s="78" t="str">
        <f t="shared" si="13"/>
        <v/>
      </c>
      <c r="CB31" s="395"/>
      <c r="CC31" s="396"/>
      <c r="CE31" s="46"/>
      <c r="CF31" s="59"/>
      <c r="CG31" s="68"/>
      <c r="CH31" s="121"/>
      <c r="CJ31" s="376">
        <v>101311</v>
      </c>
      <c r="CK31" s="376">
        <v>101313</v>
      </c>
    </row>
    <row r="32" spans="1:91" x14ac:dyDescent="0.15">
      <c r="A32" s="1206"/>
      <c r="B32" s="1019" t="s">
        <v>101</v>
      </c>
      <c r="C32" s="1015"/>
      <c r="D32" s="1015"/>
      <c r="E32" s="1071" t="s">
        <v>114</v>
      </c>
      <c r="F32" s="1071"/>
      <c r="G32" s="1072"/>
      <c r="H32" s="1077">
        <f t="shared" si="6"/>
        <v>5330</v>
      </c>
      <c r="I32" s="1078"/>
      <c r="J32" s="1079"/>
      <c r="K32" s="1080"/>
      <c r="L32" s="1081"/>
      <c r="M32" s="1082"/>
      <c r="N32" s="1077">
        <f>IFERROR(VLOOKUP($CJ33,・!$G$2:$H$430,2,FALSE),"")</f>
        <v>5100</v>
      </c>
      <c r="O32" s="1078"/>
      <c r="P32" s="1079"/>
      <c r="Q32" s="960"/>
      <c r="R32" s="960"/>
      <c r="S32" s="961"/>
      <c r="T32" s="962" t="str">
        <f t="shared" si="7"/>
        <v/>
      </c>
      <c r="U32" s="963"/>
      <c r="V32" s="964"/>
      <c r="W32" s="965">
        <f>IFERROR(VLOOKUP($CK33,・!$G$2:$H$430,2,FALSE),"")</f>
        <v>230</v>
      </c>
      <c r="X32" s="963"/>
      <c r="Y32" s="966"/>
      <c r="Z32" s="967"/>
      <c r="AA32" s="968"/>
      <c r="AB32" s="968"/>
      <c r="AC32" s="968"/>
      <c r="AD32" s="968"/>
      <c r="AE32" s="968"/>
      <c r="AF32" s="968"/>
      <c r="AG32" s="968"/>
      <c r="AH32" s="968"/>
      <c r="AI32" s="968"/>
      <c r="AJ32" s="968"/>
      <c r="AK32" s="968"/>
      <c r="AL32" s="968"/>
      <c r="AM32" s="968"/>
      <c r="AN32" s="968"/>
      <c r="AO32" s="968"/>
      <c r="AP32" s="968"/>
      <c r="AQ32" s="969"/>
      <c r="AR32" s="690"/>
      <c r="AS32" s="691"/>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c r="BP32" s="691"/>
      <c r="BQ32" s="691"/>
      <c r="BR32" s="691"/>
      <c r="BS32" s="692"/>
      <c r="BU32" s="44" t="s">
        <v>101</v>
      </c>
      <c r="BV32" s="45">
        <v>10134</v>
      </c>
      <c r="BW32" s="81">
        <f t="shared" si="10"/>
        <v>0</v>
      </c>
      <c r="BX32" s="82" t="str">
        <f t="shared" si="11"/>
        <v/>
      </c>
      <c r="BY32" s="82">
        <f t="shared" si="9"/>
        <v>0</v>
      </c>
      <c r="BZ32" s="115">
        <f t="shared" si="12"/>
        <v>0</v>
      </c>
      <c r="CA32" s="712" t="str">
        <f t="shared" si="13"/>
        <v/>
      </c>
      <c r="CB32" s="421"/>
      <c r="CC32" s="422"/>
      <c r="CE32" s="46"/>
      <c r="CF32" s="59"/>
      <c r="CG32" s="68"/>
      <c r="CH32" s="121"/>
      <c r="CJ32" s="376">
        <v>101331</v>
      </c>
      <c r="CK32" s="376">
        <v>101333</v>
      </c>
    </row>
    <row r="33" spans="1:91" x14ac:dyDescent="0.15">
      <c r="A33" s="1206"/>
      <c r="B33" s="976" t="s">
        <v>102</v>
      </c>
      <c r="C33" s="977"/>
      <c r="D33" s="977"/>
      <c r="E33" s="1095" t="s">
        <v>114</v>
      </c>
      <c r="F33" s="1095"/>
      <c r="G33" s="1096"/>
      <c r="H33" s="1097">
        <f t="shared" si="6"/>
        <v>2970</v>
      </c>
      <c r="I33" s="1098"/>
      <c r="J33" s="1099"/>
      <c r="K33" s="1100"/>
      <c r="L33" s="1101"/>
      <c r="M33" s="1102"/>
      <c r="N33" s="1097">
        <f>IFERROR(VLOOKUP($CJ34,・!$G$2:$H$430,2,FALSE),"")</f>
        <v>2410</v>
      </c>
      <c r="O33" s="1098"/>
      <c r="P33" s="1099"/>
      <c r="Q33" s="970"/>
      <c r="R33" s="970"/>
      <c r="S33" s="1024"/>
      <c r="T33" s="1022" t="str">
        <f t="shared" si="7"/>
        <v/>
      </c>
      <c r="U33" s="1017"/>
      <c r="V33" s="1023"/>
      <c r="W33" s="1016">
        <f>IFERROR(VLOOKUP($CK34,・!$G$2:$H$430,2,FALSE),"")</f>
        <v>560</v>
      </c>
      <c r="X33" s="1017"/>
      <c r="Y33" s="1018"/>
      <c r="Z33" s="972"/>
      <c r="AA33" s="973"/>
      <c r="AB33" s="973"/>
      <c r="AC33" s="973"/>
      <c r="AD33" s="973"/>
      <c r="AE33" s="973"/>
      <c r="AF33" s="973"/>
      <c r="AG33" s="973"/>
      <c r="AH33" s="973"/>
      <c r="AI33" s="973"/>
      <c r="AJ33" s="973"/>
      <c r="AK33" s="973"/>
      <c r="AL33" s="973"/>
      <c r="AM33" s="973"/>
      <c r="AN33" s="973"/>
      <c r="AO33" s="973"/>
      <c r="AP33" s="973"/>
      <c r="AQ33" s="974"/>
      <c r="AR33" s="690"/>
      <c r="AS33" s="691"/>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c r="BP33" s="691"/>
      <c r="BQ33" s="691"/>
      <c r="BR33" s="691"/>
      <c r="BS33" s="692"/>
      <c r="BU33" s="48" t="s">
        <v>102</v>
      </c>
      <c r="BV33" s="49">
        <v>10135</v>
      </c>
      <c r="BW33" s="83">
        <f t="shared" si="10"/>
        <v>0</v>
      </c>
      <c r="BX33" s="84" t="str">
        <f t="shared" si="11"/>
        <v/>
      </c>
      <c r="BY33" s="84">
        <f t="shared" si="9"/>
        <v>0</v>
      </c>
      <c r="BZ33" s="117">
        <f t="shared" si="12"/>
        <v>0</v>
      </c>
      <c r="CA33" s="79" t="str">
        <f t="shared" si="13"/>
        <v/>
      </c>
      <c r="CB33" s="423"/>
      <c r="CC33" s="424"/>
      <c r="CE33" s="48"/>
      <c r="CF33" s="57"/>
      <c r="CG33" s="85"/>
      <c r="CH33" s="122"/>
      <c r="CJ33" s="376">
        <v>101341</v>
      </c>
      <c r="CK33" s="376">
        <v>101343</v>
      </c>
    </row>
    <row r="34" spans="1:91" x14ac:dyDescent="0.15">
      <c r="A34" s="1206"/>
      <c r="B34" s="1088" t="s">
        <v>103</v>
      </c>
      <c r="C34" s="1089"/>
      <c r="D34" s="1089"/>
      <c r="E34" s="1090" t="s">
        <v>114</v>
      </c>
      <c r="F34" s="1090"/>
      <c r="G34" s="1091"/>
      <c r="H34" s="1092">
        <f t="shared" si="6"/>
        <v>3700</v>
      </c>
      <c r="I34" s="1093"/>
      <c r="J34" s="1094"/>
      <c r="K34" s="1085"/>
      <c r="L34" s="1086"/>
      <c r="M34" s="1087"/>
      <c r="N34" s="1092">
        <f>IFERROR(VLOOKUP($CJ35,・!$G$2:$H$430,2,FALSE),"")</f>
        <v>3200</v>
      </c>
      <c r="O34" s="1093"/>
      <c r="P34" s="1094"/>
      <c r="Q34" s="1083"/>
      <c r="R34" s="1083"/>
      <c r="S34" s="1084"/>
      <c r="T34" s="1020" t="str">
        <f t="shared" si="7"/>
        <v/>
      </c>
      <c r="U34" s="984"/>
      <c r="V34" s="1021"/>
      <c r="W34" s="983">
        <f>IFERROR(VLOOKUP($CK35,・!$G$2:$H$430,2,FALSE),"")</f>
        <v>500</v>
      </c>
      <c r="X34" s="984"/>
      <c r="Y34" s="985"/>
      <c r="Z34" s="957"/>
      <c r="AA34" s="958"/>
      <c r="AB34" s="958"/>
      <c r="AC34" s="958"/>
      <c r="AD34" s="958"/>
      <c r="AE34" s="958"/>
      <c r="AF34" s="958"/>
      <c r="AG34" s="958"/>
      <c r="AH34" s="958"/>
      <c r="AI34" s="958"/>
      <c r="AJ34" s="958"/>
      <c r="AK34" s="958"/>
      <c r="AL34" s="958"/>
      <c r="AM34" s="958"/>
      <c r="AN34" s="958"/>
      <c r="AO34" s="958"/>
      <c r="AP34" s="958"/>
      <c r="AQ34" s="959"/>
      <c r="AR34" s="690"/>
      <c r="AS34" s="691"/>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c r="BP34" s="691"/>
      <c r="BQ34" s="691"/>
      <c r="BR34" s="691"/>
      <c r="BS34" s="692"/>
      <c r="BU34" s="44" t="s">
        <v>103</v>
      </c>
      <c r="BV34" s="45">
        <v>10136</v>
      </c>
      <c r="BW34" s="81">
        <f t="shared" si="10"/>
        <v>0</v>
      </c>
      <c r="BX34" s="82" t="str">
        <f t="shared" si="11"/>
        <v/>
      </c>
      <c r="BY34" s="82">
        <f t="shared" si="9"/>
        <v>0</v>
      </c>
      <c r="BZ34" s="115">
        <f t="shared" si="12"/>
        <v>0</v>
      </c>
      <c r="CA34" s="712" t="str">
        <f t="shared" si="13"/>
        <v/>
      </c>
      <c r="CB34" s="421"/>
      <c r="CC34" s="422"/>
      <c r="CE34" s="53"/>
      <c r="CF34" s="58"/>
      <c r="CG34" s="87"/>
      <c r="CH34" s="123"/>
      <c r="CJ34" s="376">
        <v>101351</v>
      </c>
      <c r="CK34" s="376">
        <v>101353</v>
      </c>
    </row>
    <row r="35" spans="1:91" x14ac:dyDescent="0.15">
      <c r="A35" s="1206"/>
      <c r="B35" s="1019" t="s">
        <v>104</v>
      </c>
      <c r="C35" s="1015"/>
      <c r="D35" s="1015"/>
      <c r="E35" s="1071" t="s">
        <v>114</v>
      </c>
      <c r="F35" s="1071"/>
      <c r="G35" s="1072"/>
      <c r="H35" s="1077">
        <f t="shared" si="6"/>
        <v>2940</v>
      </c>
      <c r="I35" s="1078"/>
      <c r="J35" s="1079"/>
      <c r="K35" s="1080"/>
      <c r="L35" s="1081"/>
      <c r="M35" s="1082"/>
      <c r="N35" s="1077">
        <f>IFERROR(VLOOKUP($CJ36,・!$G$2:$H$430,2,FALSE),"")</f>
        <v>2640</v>
      </c>
      <c r="O35" s="1078"/>
      <c r="P35" s="1079"/>
      <c r="Q35" s="960"/>
      <c r="R35" s="960"/>
      <c r="S35" s="961"/>
      <c r="T35" s="962" t="str">
        <f t="shared" si="7"/>
        <v/>
      </c>
      <c r="U35" s="963"/>
      <c r="V35" s="964"/>
      <c r="W35" s="965">
        <f>IFERROR(VLOOKUP($CK36,・!$G$2:$H$430,2,FALSE),"")</f>
        <v>300</v>
      </c>
      <c r="X35" s="963"/>
      <c r="Y35" s="966"/>
      <c r="Z35" s="967"/>
      <c r="AA35" s="968"/>
      <c r="AB35" s="968"/>
      <c r="AC35" s="968"/>
      <c r="AD35" s="968"/>
      <c r="AE35" s="968"/>
      <c r="AF35" s="968"/>
      <c r="AG35" s="968"/>
      <c r="AH35" s="968"/>
      <c r="AI35" s="968"/>
      <c r="AJ35" s="968"/>
      <c r="AK35" s="968"/>
      <c r="AL35" s="968"/>
      <c r="AM35" s="968"/>
      <c r="AN35" s="968"/>
      <c r="AO35" s="968"/>
      <c r="AP35" s="968"/>
      <c r="AQ35" s="969"/>
      <c r="AR35" s="690"/>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2"/>
      <c r="BU35" s="46" t="s">
        <v>104</v>
      </c>
      <c r="BV35" s="47">
        <v>10137</v>
      </c>
      <c r="BW35" s="66">
        <f t="shared" si="10"/>
        <v>0</v>
      </c>
      <c r="BX35" s="73" t="str">
        <f t="shared" si="11"/>
        <v/>
      </c>
      <c r="BY35" s="73">
        <f t="shared" si="9"/>
        <v>0</v>
      </c>
      <c r="BZ35" s="116">
        <f t="shared" si="12"/>
        <v>0</v>
      </c>
      <c r="CA35" s="78" t="str">
        <f t="shared" si="13"/>
        <v/>
      </c>
      <c r="CB35" s="395"/>
      <c r="CC35" s="396"/>
      <c r="CE35" s="46"/>
      <c r="CF35" s="59"/>
      <c r="CG35" s="68"/>
      <c r="CH35" s="121"/>
      <c r="CJ35" s="376">
        <v>101361</v>
      </c>
      <c r="CK35" s="376">
        <v>101363</v>
      </c>
    </row>
    <row r="36" spans="1:91" x14ac:dyDescent="0.15">
      <c r="A36" s="1206"/>
      <c r="B36" s="1019" t="s">
        <v>106</v>
      </c>
      <c r="C36" s="1015"/>
      <c r="D36" s="1015"/>
      <c r="E36" s="1071" t="s">
        <v>114</v>
      </c>
      <c r="F36" s="1071"/>
      <c r="G36" s="1072"/>
      <c r="H36" s="1077">
        <f t="shared" si="6"/>
        <v>5680</v>
      </c>
      <c r="I36" s="1078"/>
      <c r="J36" s="1079"/>
      <c r="K36" s="1080"/>
      <c r="L36" s="1081"/>
      <c r="M36" s="1082"/>
      <c r="N36" s="1077">
        <f>IFERROR(VLOOKUP($CJ37,・!$G$2:$H$430,2,FALSE),"")</f>
        <v>4500</v>
      </c>
      <c r="O36" s="1078"/>
      <c r="P36" s="1079"/>
      <c r="Q36" s="960"/>
      <c r="R36" s="960"/>
      <c r="S36" s="961"/>
      <c r="T36" s="962" t="str">
        <f t="shared" si="7"/>
        <v/>
      </c>
      <c r="U36" s="963"/>
      <c r="V36" s="964"/>
      <c r="W36" s="965">
        <f>IFERROR(VLOOKUP($CK37,・!$G$2:$H$430,2,FALSE),"")</f>
        <v>1180</v>
      </c>
      <c r="X36" s="963"/>
      <c r="Y36" s="966"/>
      <c r="Z36" s="967"/>
      <c r="AA36" s="968"/>
      <c r="AB36" s="968"/>
      <c r="AC36" s="968"/>
      <c r="AD36" s="968"/>
      <c r="AE36" s="968"/>
      <c r="AF36" s="968"/>
      <c r="AG36" s="968"/>
      <c r="AH36" s="968"/>
      <c r="AI36" s="968"/>
      <c r="AJ36" s="968"/>
      <c r="AK36" s="968"/>
      <c r="AL36" s="968"/>
      <c r="AM36" s="968"/>
      <c r="AN36" s="968"/>
      <c r="AO36" s="968"/>
      <c r="AP36" s="968"/>
      <c r="AQ36" s="969"/>
      <c r="AR36" s="690"/>
      <c r="AS36" s="691"/>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c r="BP36" s="691"/>
      <c r="BQ36" s="691"/>
      <c r="BR36" s="691"/>
      <c r="BS36" s="692"/>
      <c r="BU36" s="46" t="s">
        <v>106</v>
      </c>
      <c r="BV36" s="47">
        <v>10140</v>
      </c>
      <c r="BW36" s="66">
        <f t="shared" si="10"/>
        <v>0</v>
      </c>
      <c r="BX36" s="73" t="str">
        <f t="shared" si="11"/>
        <v/>
      </c>
      <c r="BY36" s="73">
        <f t="shared" si="9"/>
        <v>0</v>
      </c>
      <c r="BZ36" s="116">
        <f t="shared" si="12"/>
        <v>0</v>
      </c>
      <c r="CA36" s="78" t="str">
        <f t="shared" si="13"/>
        <v/>
      </c>
      <c r="CB36" s="395"/>
      <c r="CC36" s="396"/>
      <c r="CE36" s="46"/>
      <c r="CF36" s="59"/>
      <c r="CG36" s="68"/>
      <c r="CH36" s="121"/>
      <c r="CJ36" s="376">
        <v>101371</v>
      </c>
      <c r="CK36" s="376">
        <v>101373</v>
      </c>
    </row>
    <row r="37" spans="1:91" x14ac:dyDescent="0.15">
      <c r="A37" s="1206"/>
      <c r="B37" s="1019" t="s">
        <v>108</v>
      </c>
      <c r="C37" s="1015"/>
      <c r="D37" s="1015"/>
      <c r="E37" s="1071" t="s">
        <v>114</v>
      </c>
      <c r="F37" s="1071"/>
      <c r="G37" s="1072"/>
      <c r="H37" s="1077">
        <f t="shared" si="6"/>
        <v>3770</v>
      </c>
      <c r="I37" s="1078"/>
      <c r="J37" s="1079"/>
      <c r="K37" s="1080"/>
      <c r="L37" s="1081"/>
      <c r="M37" s="1082"/>
      <c r="N37" s="1077">
        <f>IFERROR(VLOOKUP($CJ38,・!$G$2:$H$430,2,FALSE),"")</f>
        <v>3070</v>
      </c>
      <c r="O37" s="1078"/>
      <c r="P37" s="1079"/>
      <c r="Q37" s="960"/>
      <c r="R37" s="960"/>
      <c r="S37" s="961"/>
      <c r="T37" s="962" t="str">
        <f t="shared" si="7"/>
        <v/>
      </c>
      <c r="U37" s="963"/>
      <c r="V37" s="964"/>
      <c r="W37" s="965">
        <f>IFERROR(VLOOKUP($CK38,・!$G$2:$H$430,2,FALSE),"")</f>
        <v>700</v>
      </c>
      <c r="X37" s="963"/>
      <c r="Y37" s="966"/>
      <c r="Z37" s="967"/>
      <c r="AA37" s="968"/>
      <c r="AB37" s="968"/>
      <c r="AC37" s="968"/>
      <c r="AD37" s="968"/>
      <c r="AE37" s="968"/>
      <c r="AF37" s="968"/>
      <c r="AG37" s="968"/>
      <c r="AH37" s="968"/>
      <c r="AI37" s="968"/>
      <c r="AJ37" s="968"/>
      <c r="AK37" s="968"/>
      <c r="AL37" s="968"/>
      <c r="AM37" s="968"/>
      <c r="AN37" s="968"/>
      <c r="AO37" s="968"/>
      <c r="AP37" s="968"/>
      <c r="AQ37" s="969"/>
      <c r="AR37" s="690"/>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2"/>
      <c r="BU37" s="44" t="s">
        <v>108</v>
      </c>
      <c r="BV37" s="45">
        <v>10178</v>
      </c>
      <c r="BW37" s="81">
        <f t="shared" si="10"/>
        <v>0</v>
      </c>
      <c r="BX37" s="82" t="str">
        <f t="shared" si="11"/>
        <v/>
      </c>
      <c r="BY37" s="82">
        <f t="shared" si="9"/>
        <v>0</v>
      </c>
      <c r="BZ37" s="115">
        <f t="shared" si="12"/>
        <v>0</v>
      </c>
      <c r="CA37" s="712" t="str">
        <f t="shared" si="13"/>
        <v/>
      </c>
      <c r="CB37" s="421"/>
      <c r="CC37" s="422"/>
      <c r="CE37" s="46"/>
      <c r="CF37" s="59"/>
      <c r="CG37" s="68"/>
      <c r="CH37" s="121"/>
      <c r="CJ37" s="376">
        <v>101401</v>
      </c>
      <c r="CK37" s="376">
        <v>101403</v>
      </c>
    </row>
    <row r="38" spans="1:91" ht="14.25" thickBot="1" x14ac:dyDescent="0.2">
      <c r="A38" s="1206"/>
      <c r="B38" s="1067" t="s">
        <v>109</v>
      </c>
      <c r="C38" s="1068"/>
      <c r="D38" s="1068"/>
      <c r="E38" s="1069" t="s">
        <v>114</v>
      </c>
      <c r="F38" s="1069"/>
      <c r="G38" s="1070"/>
      <c r="H38" s="1064">
        <f t="shared" si="6"/>
        <v>3320</v>
      </c>
      <c r="I38" s="1065"/>
      <c r="J38" s="1066"/>
      <c r="K38" s="1061"/>
      <c r="L38" s="1062"/>
      <c r="M38" s="1063"/>
      <c r="N38" s="1064">
        <f>IFERROR(VLOOKUP($CJ39,・!$G$2:$H$430,2,FALSE),"")</f>
        <v>2870</v>
      </c>
      <c r="O38" s="1065"/>
      <c r="P38" s="1066"/>
      <c r="Q38" s="1073"/>
      <c r="R38" s="1073"/>
      <c r="S38" s="1074"/>
      <c r="T38" s="1075" t="str">
        <f t="shared" si="7"/>
        <v/>
      </c>
      <c r="U38" s="1033"/>
      <c r="V38" s="1076"/>
      <c r="W38" s="1032">
        <f>IFERROR(VLOOKUP($CK39,・!$G$2:$H$430,2,FALSE),"")</f>
        <v>450</v>
      </c>
      <c r="X38" s="1033"/>
      <c r="Y38" s="1034"/>
      <c r="Z38" s="1035"/>
      <c r="AA38" s="1036"/>
      <c r="AB38" s="1036"/>
      <c r="AC38" s="1036"/>
      <c r="AD38" s="1036"/>
      <c r="AE38" s="1036"/>
      <c r="AF38" s="1036"/>
      <c r="AG38" s="1036"/>
      <c r="AH38" s="1036"/>
      <c r="AI38" s="1036"/>
      <c r="AJ38" s="1036"/>
      <c r="AK38" s="1036"/>
      <c r="AL38" s="1036"/>
      <c r="AM38" s="1036"/>
      <c r="AN38" s="1036"/>
      <c r="AO38" s="1036"/>
      <c r="AP38" s="1036"/>
      <c r="AQ38" s="1037"/>
      <c r="AR38" s="690"/>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2"/>
      <c r="BU38" s="55" t="s">
        <v>109</v>
      </c>
      <c r="BV38" s="56">
        <v>10143</v>
      </c>
      <c r="BW38" s="88">
        <f t="shared" si="10"/>
        <v>0</v>
      </c>
      <c r="BX38" s="75" t="str">
        <f t="shared" si="11"/>
        <v/>
      </c>
      <c r="BY38" s="75">
        <f t="shared" si="9"/>
        <v>0</v>
      </c>
      <c r="BZ38" s="118">
        <f t="shared" si="12"/>
        <v>0</v>
      </c>
      <c r="CA38" s="80" t="str">
        <f t="shared" si="13"/>
        <v/>
      </c>
      <c r="CB38" s="397"/>
      <c r="CC38" s="398"/>
      <c r="CE38" s="48"/>
      <c r="CF38" s="57"/>
      <c r="CG38" s="85"/>
      <c r="CH38" s="122"/>
      <c r="CJ38" s="376">
        <v>101781</v>
      </c>
      <c r="CK38" s="376">
        <v>101783</v>
      </c>
    </row>
    <row r="39" spans="1:91" ht="15" thickTop="1" thickBot="1" x14ac:dyDescent="0.2">
      <c r="A39" s="1207"/>
      <c r="B39" s="1055" t="s">
        <v>1333</v>
      </c>
      <c r="C39" s="1056"/>
      <c r="D39" s="1057" t="s">
        <v>11</v>
      </c>
      <c r="E39" s="1058"/>
      <c r="F39" s="1058"/>
      <c r="G39" s="1058"/>
      <c r="H39" s="1059">
        <f>SUM(H9:J38)</f>
        <v>123360</v>
      </c>
      <c r="I39" s="1060"/>
      <c r="J39" s="1060"/>
      <c r="K39" s="1048">
        <f>SUM(K9:M38)</f>
        <v>0</v>
      </c>
      <c r="L39" s="1048"/>
      <c r="M39" s="1049"/>
      <c r="N39" s="1059">
        <f>SUM(N9:P38)</f>
        <v>105560</v>
      </c>
      <c r="O39" s="1060"/>
      <c r="P39" s="1060"/>
      <c r="Q39" s="1048">
        <f>SUM(Q9:S38)</f>
        <v>0</v>
      </c>
      <c r="R39" s="1048"/>
      <c r="S39" s="1049"/>
      <c r="T39" s="1050">
        <f>SUM(T9:V38)</f>
        <v>0</v>
      </c>
      <c r="U39" s="1051"/>
      <c r="V39" s="1051"/>
      <c r="W39" s="1052">
        <f>CA39</f>
        <v>0</v>
      </c>
      <c r="X39" s="1053"/>
      <c r="Y39" s="1054"/>
      <c r="Z39" s="1029"/>
      <c r="AA39" s="1030"/>
      <c r="AB39" s="1030"/>
      <c r="AC39" s="1030"/>
      <c r="AD39" s="1030"/>
      <c r="AE39" s="1030"/>
      <c r="AF39" s="1030"/>
      <c r="AG39" s="1030"/>
      <c r="AH39" s="1030"/>
      <c r="AI39" s="1030"/>
      <c r="AJ39" s="1030"/>
      <c r="AK39" s="1030"/>
      <c r="AL39" s="1030"/>
      <c r="AM39" s="1030"/>
      <c r="AN39" s="1030"/>
      <c r="AO39" s="1030"/>
      <c r="AP39" s="1030"/>
      <c r="AQ39" s="1031"/>
      <c r="AR39" s="690"/>
      <c r="AS39" s="691"/>
      <c r="AT39" s="691"/>
      <c r="AU39" s="691"/>
      <c r="AV39" s="691"/>
      <c r="AW39" s="691"/>
      <c r="AX39" s="691"/>
      <c r="AY39" s="691"/>
      <c r="AZ39" s="691"/>
      <c r="BA39" s="691"/>
      <c r="BB39" s="691"/>
      <c r="BC39" s="691"/>
      <c r="BD39" s="691"/>
      <c r="BE39" s="691"/>
      <c r="BF39" s="691"/>
      <c r="BG39" s="691"/>
      <c r="BH39" s="691"/>
      <c r="BI39" s="691"/>
      <c r="BJ39" s="691"/>
      <c r="BK39" s="691"/>
      <c r="BL39" s="691"/>
      <c r="BM39" s="691"/>
      <c r="BN39" s="691"/>
      <c r="BO39" s="691"/>
      <c r="BP39" s="691"/>
      <c r="BQ39" s="691"/>
      <c r="BR39" s="691"/>
      <c r="BS39" s="692"/>
      <c r="BU39" s="176"/>
      <c r="BV39" s="177"/>
      <c r="BW39" s="178">
        <f>SUM(BW9:BW38)</f>
        <v>0</v>
      </c>
      <c r="BX39" s="179">
        <f>SUM(BX9:BX38)</f>
        <v>0</v>
      </c>
      <c r="BY39" s="179">
        <f>SUM(BY9:BY38)</f>
        <v>0</v>
      </c>
      <c r="BZ39" s="180"/>
      <c r="CA39" s="181">
        <f>SUM(CA9:CA38)</f>
        <v>0</v>
      </c>
      <c r="CB39" s="425">
        <f>SUM(CB9:CB38)</f>
        <v>0</v>
      </c>
      <c r="CC39" s="426">
        <f>SUM(CC9:CC38)</f>
        <v>0</v>
      </c>
      <c r="CE39" s="55"/>
      <c r="CF39" s="60"/>
      <c r="CG39" s="70"/>
      <c r="CH39" s="124"/>
      <c r="CJ39" s="376">
        <v>101431</v>
      </c>
      <c r="CK39" s="376">
        <v>101433</v>
      </c>
    </row>
    <row r="40" spans="1:91" ht="13.5" customHeight="1" thickBot="1" x14ac:dyDescent="0.2">
      <c r="A40" s="1204" t="s">
        <v>1593</v>
      </c>
      <c r="B40" s="1204"/>
      <c r="C40" s="1204"/>
      <c r="D40" s="1204"/>
      <c r="E40" s="1204"/>
      <c r="F40" s="1204"/>
      <c r="G40" s="1204"/>
      <c r="H40" s="1204"/>
      <c r="I40" s="1204"/>
      <c r="J40" s="1204"/>
      <c r="K40" s="1204"/>
      <c r="L40" s="1204"/>
      <c r="M40" s="1204"/>
      <c r="N40" s="1204"/>
      <c r="O40" s="1204"/>
      <c r="P40" s="1204"/>
      <c r="Q40" s="1204"/>
      <c r="R40" s="1204"/>
      <c r="S40" s="1204"/>
      <c r="T40" s="1204"/>
      <c r="U40" s="1204"/>
      <c r="V40" s="1204"/>
      <c r="W40" s="1204"/>
      <c r="X40" s="1204"/>
      <c r="Y40" s="1204"/>
      <c r="Z40" s="1204"/>
      <c r="AA40" s="1204"/>
      <c r="AB40" s="1204"/>
      <c r="AC40" s="1204"/>
      <c r="AD40" s="1204"/>
      <c r="AE40" s="1204"/>
      <c r="AF40" s="1204"/>
      <c r="AG40" s="1204"/>
      <c r="AH40" s="1204"/>
      <c r="AI40" s="1204"/>
      <c r="AJ40" s="1204"/>
      <c r="AK40" s="1204"/>
      <c r="AL40" s="1204"/>
      <c r="AM40" s="1204"/>
      <c r="AN40" s="1204"/>
      <c r="AO40" s="1204"/>
      <c r="AP40" s="1204"/>
      <c r="AQ40" s="1204"/>
      <c r="AR40" s="1204"/>
      <c r="AS40" s="1204"/>
      <c r="AT40" s="1204"/>
      <c r="AU40" s="1204"/>
      <c r="AV40" s="1204"/>
      <c r="AW40" s="1204"/>
      <c r="AX40" s="1204"/>
      <c r="AY40" s="1204"/>
      <c r="AZ40" s="1204"/>
      <c r="BA40" s="1204"/>
      <c r="BB40" s="1204"/>
      <c r="BC40" s="1204"/>
      <c r="BD40" s="1204"/>
      <c r="BE40" s="1204"/>
      <c r="BF40" s="1204"/>
      <c r="BG40" s="1204"/>
      <c r="BH40" s="1204"/>
      <c r="BI40" s="1204"/>
      <c r="BJ40" s="1204"/>
      <c r="BK40" s="1204"/>
      <c r="BL40" s="1204"/>
      <c r="BM40" s="1204"/>
      <c r="BN40" s="1204"/>
      <c r="BO40" s="1204"/>
      <c r="BP40" s="1204"/>
      <c r="BQ40" s="1204"/>
      <c r="BR40" s="1204"/>
      <c r="BS40" s="1204"/>
      <c r="BU40" s="164"/>
      <c r="BV40" s="164"/>
      <c r="BW40" s="164"/>
      <c r="BX40" s="171"/>
      <c r="BY40" s="172">
        <f>SUM(BY39,CG40)</f>
        <v>0</v>
      </c>
      <c r="BZ40" s="173"/>
      <c r="CA40" s="171"/>
      <c r="CB40" s="171"/>
      <c r="CC40" s="171"/>
      <c r="CD40" s="164"/>
      <c r="CE40" s="176"/>
      <c r="CF40" s="177"/>
      <c r="CG40" s="181">
        <f>SUM(CG9:CG39)</f>
        <v>0</v>
      </c>
      <c r="CH40" s="182"/>
      <c r="CJ40" s="376"/>
      <c r="CK40" s="376"/>
    </row>
    <row r="41" spans="1:91" ht="13.5" customHeight="1" thickBot="1"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CD41" s="164"/>
      <c r="CE41" s="164"/>
      <c r="CF41" s="164"/>
      <c r="CG41" s="171"/>
      <c r="CH41" s="165"/>
      <c r="CI41" s="109">
        <f>SUM(BY41:CH41)</f>
        <v>0</v>
      </c>
    </row>
    <row r="42" spans="1:91" ht="17.25" customHeight="1"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CI42" s="164"/>
      <c r="CJ42" s="299"/>
      <c r="CK42" s="299"/>
    </row>
    <row r="43" spans="1:91" s="7" customFormat="1" ht="12.95" customHeight="1" x14ac:dyDescent="0.15">
      <c r="BX43" s="71"/>
      <c r="BY43" s="71"/>
      <c r="BZ43" s="114"/>
      <c r="CA43" s="71"/>
      <c r="CB43" s="71"/>
      <c r="CC43" s="71"/>
      <c r="CG43" s="71"/>
      <c r="CH43" s="119"/>
      <c r="CJ43" s="299"/>
      <c r="CK43" s="299"/>
      <c r="CL43" s="299"/>
      <c r="CM43" s="299"/>
    </row>
    <row r="44" spans="1:91" s="7" customFormat="1" ht="12.95" customHeight="1" x14ac:dyDescent="0.15">
      <c r="BX44" s="71"/>
      <c r="BY44" s="71"/>
      <c r="BZ44" s="114"/>
      <c r="CA44" s="71"/>
      <c r="CB44" s="71"/>
      <c r="CC44" s="71"/>
      <c r="CG44" s="71"/>
      <c r="CH44" s="119"/>
      <c r="CJ44" s="299"/>
      <c r="CK44" s="299"/>
      <c r="CL44" s="299"/>
      <c r="CM44" s="299"/>
    </row>
    <row r="45" spans="1:91" s="7" customFormat="1" ht="12.95" customHeight="1" x14ac:dyDescent="0.15">
      <c r="BX45" s="71"/>
      <c r="BY45" s="71"/>
      <c r="BZ45" s="114"/>
      <c r="CA45" s="71"/>
      <c r="CB45" s="71"/>
      <c r="CC45" s="71"/>
      <c r="CG45" s="71"/>
      <c r="CH45" s="119"/>
      <c r="CJ45" s="299"/>
      <c r="CK45" s="299"/>
      <c r="CL45" s="299"/>
      <c r="CM45" s="299"/>
    </row>
    <row r="46" spans="1:91" s="7" customFormat="1" ht="12.95" customHeight="1" x14ac:dyDescent="0.15">
      <c r="BX46" s="71"/>
      <c r="BY46" s="71"/>
      <c r="BZ46" s="114"/>
      <c r="CA46" s="71"/>
      <c r="CB46" s="71"/>
      <c r="CC46" s="71"/>
      <c r="CG46" s="71"/>
      <c r="CH46" s="119"/>
      <c r="CJ46" s="299"/>
      <c r="CK46" s="299"/>
      <c r="CL46" s="299"/>
      <c r="CM46" s="299"/>
    </row>
    <row r="47" spans="1:91" s="7" customFormat="1" ht="12.95" customHeight="1" x14ac:dyDescent="0.15">
      <c r="BX47" s="71"/>
      <c r="BY47" s="71"/>
      <c r="BZ47" s="114"/>
      <c r="CA47" s="71"/>
      <c r="CB47" s="71"/>
      <c r="CC47" s="71"/>
      <c r="CG47" s="71"/>
      <c r="CH47" s="119"/>
      <c r="CJ47" s="299"/>
      <c r="CK47" s="299"/>
      <c r="CL47" s="299"/>
      <c r="CM47" s="299"/>
    </row>
    <row r="48" spans="1:91" s="7" customFormat="1" ht="12.95" customHeight="1" x14ac:dyDescent="0.15">
      <c r="BX48" s="71"/>
      <c r="BY48" s="71"/>
      <c r="BZ48" s="114"/>
      <c r="CA48" s="71"/>
      <c r="CB48" s="71"/>
      <c r="CC48" s="71"/>
      <c r="CG48" s="71"/>
      <c r="CH48" s="119"/>
      <c r="CJ48" s="299"/>
      <c r="CK48" s="299"/>
      <c r="CL48" s="299"/>
      <c r="CM48" s="299"/>
    </row>
    <row r="49" spans="76:91" s="7" customFormat="1" ht="12.95" customHeight="1" x14ac:dyDescent="0.15">
      <c r="BX49" s="71"/>
      <c r="BY49" s="71"/>
      <c r="BZ49" s="114"/>
      <c r="CA49" s="71"/>
      <c r="CB49" s="71"/>
      <c r="CC49" s="71"/>
      <c r="CG49" s="71"/>
      <c r="CH49" s="119"/>
      <c r="CJ49" s="299"/>
      <c r="CK49" s="299"/>
      <c r="CL49" s="299"/>
      <c r="CM49" s="299"/>
    </row>
    <row r="50" spans="76:91" s="7" customFormat="1" ht="12.95" customHeight="1" x14ac:dyDescent="0.15">
      <c r="BX50" s="71"/>
      <c r="BY50" s="71"/>
      <c r="BZ50" s="114"/>
      <c r="CA50" s="71"/>
      <c r="CB50" s="71"/>
      <c r="CC50" s="71"/>
      <c r="CG50" s="71"/>
      <c r="CH50" s="119"/>
      <c r="CJ50" s="299"/>
      <c r="CK50" s="299"/>
      <c r="CL50" s="299"/>
      <c r="CM50" s="299"/>
    </row>
    <row r="51" spans="76:91" s="7" customFormat="1" ht="12.95" customHeight="1" x14ac:dyDescent="0.15">
      <c r="BX51" s="71"/>
      <c r="BY51" s="71"/>
      <c r="BZ51" s="114"/>
      <c r="CA51" s="71"/>
      <c r="CB51" s="71"/>
      <c r="CC51" s="71"/>
      <c r="CG51" s="71"/>
      <c r="CH51" s="119"/>
      <c r="CJ51" s="299"/>
      <c r="CK51" s="299"/>
      <c r="CL51" s="299"/>
      <c r="CM51" s="299"/>
    </row>
    <row r="52" spans="76:91" s="7" customFormat="1" ht="12.95" customHeight="1" x14ac:dyDescent="0.15">
      <c r="BX52" s="71"/>
      <c r="BY52" s="71"/>
      <c r="BZ52" s="114"/>
      <c r="CA52" s="71"/>
      <c r="CB52" s="71"/>
      <c r="CC52" s="71"/>
      <c r="CG52" s="71"/>
      <c r="CH52" s="119"/>
      <c r="CJ52" s="299"/>
      <c r="CK52" s="299"/>
      <c r="CL52" s="299"/>
      <c r="CM52" s="299"/>
    </row>
    <row r="53" spans="76:91" s="7" customFormat="1" ht="12.95" customHeight="1" x14ac:dyDescent="0.15">
      <c r="BX53" s="71"/>
      <c r="BY53" s="71"/>
      <c r="BZ53" s="114"/>
      <c r="CA53" s="71"/>
      <c r="CB53" s="71"/>
      <c r="CC53" s="71"/>
      <c r="CG53" s="71"/>
      <c r="CH53" s="119"/>
      <c r="CJ53" s="299"/>
      <c r="CK53" s="299"/>
      <c r="CL53" s="299"/>
      <c r="CM53" s="299"/>
    </row>
    <row r="54" spans="76:91" s="7" customFormat="1" ht="12.95" customHeight="1" x14ac:dyDescent="0.15">
      <c r="BX54" s="71"/>
      <c r="BY54" s="71"/>
      <c r="BZ54" s="114"/>
      <c r="CA54" s="71"/>
      <c r="CB54" s="71"/>
      <c r="CC54" s="71"/>
      <c r="CG54" s="71"/>
      <c r="CH54" s="119"/>
      <c r="CJ54" s="299"/>
      <c r="CK54" s="299"/>
      <c r="CL54" s="299"/>
      <c r="CM54" s="299"/>
    </row>
    <row r="55" spans="76:91" s="7" customFormat="1" ht="12.95" customHeight="1" x14ac:dyDescent="0.15">
      <c r="BX55" s="71"/>
      <c r="BY55" s="71"/>
      <c r="BZ55" s="114"/>
      <c r="CA55" s="71"/>
      <c r="CB55" s="71"/>
      <c r="CC55" s="71"/>
      <c r="CG55" s="71"/>
      <c r="CH55" s="119"/>
      <c r="CJ55" s="299"/>
      <c r="CK55" s="299"/>
      <c r="CL55" s="299"/>
      <c r="CM55" s="299"/>
    </row>
    <row r="56" spans="76:91" s="7" customFormat="1" ht="12.95" customHeight="1" x14ac:dyDescent="0.15">
      <c r="BX56" s="71"/>
      <c r="BY56" s="71"/>
      <c r="BZ56" s="114"/>
      <c r="CA56" s="71"/>
      <c r="CB56" s="71"/>
      <c r="CC56" s="71"/>
      <c r="CG56" s="71"/>
      <c r="CH56" s="119"/>
      <c r="CJ56" s="299"/>
      <c r="CK56" s="299"/>
      <c r="CL56" s="299"/>
      <c r="CM56" s="299"/>
    </row>
    <row r="57" spans="76:91" s="7" customFormat="1" ht="12.95" customHeight="1" x14ac:dyDescent="0.15">
      <c r="BX57" s="71"/>
      <c r="BY57" s="71"/>
      <c r="BZ57" s="114"/>
      <c r="CA57" s="71"/>
      <c r="CB57" s="71"/>
      <c r="CC57" s="71"/>
      <c r="CG57" s="71"/>
      <c r="CH57" s="119"/>
      <c r="CJ57" s="299"/>
      <c r="CK57" s="299"/>
      <c r="CL57" s="299"/>
      <c r="CM57" s="299"/>
    </row>
    <row r="58" spans="76:91" s="7" customFormat="1" ht="12.95" customHeight="1" x14ac:dyDescent="0.15">
      <c r="BX58" s="71"/>
      <c r="BY58" s="71"/>
      <c r="BZ58" s="114"/>
      <c r="CA58" s="71"/>
      <c r="CB58" s="71"/>
      <c r="CC58" s="71"/>
      <c r="CG58" s="71"/>
      <c r="CH58" s="119"/>
      <c r="CJ58" s="299"/>
      <c r="CK58" s="299"/>
      <c r="CL58" s="299"/>
      <c r="CM58" s="299"/>
    </row>
    <row r="59" spans="76:91" s="7" customFormat="1" ht="12.95" customHeight="1" x14ac:dyDescent="0.15">
      <c r="BX59" s="71"/>
      <c r="BY59" s="71"/>
      <c r="BZ59" s="114"/>
      <c r="CA59" s="71"/>
      <c r="CB59" s="71"/>
      <c r="CC59" s="71"/>
      <c r="CG59" s="71"/>
      <c r="CH59" s="119"/>
      <c r="CJ59" s="299"/>
      <c r="CK59" s="299"/>
      <c r="CL59" s="299"/>
      <c r="CM59" s="299"/>
    </row>
    <row r="60" spans="76:91" s="7" customFormat="1" ht="12.95" customHeight="1" x14ac:dyDescent="0.15">
      <c r="BX60" s="71"/>
      <c r="BY60" s="71"/>
      <c r="BZ60" s="114"/>
      <c r="CA60" s="71"/>
      <c r="CB60" s="71"/>
      <c r="CC60" s="71"/>
      <c r="CG60" s="71"/>
      <c r="CH60" s="119"/>
      <c r="CJ60" s="299"/>
      <c r="CK60" s="299"/>
      <c r="CL60" s="299"/>
      <c r="CM60" s="299"/>
    </row>
    <row r="61" spans="76:91" s="7" customFormat="1" ht="12.95" customHeight="1" x14ac:dyDescent="0.15">
      <c r="BX61" s="71"/>
      <c r="BY61" s="71"/>
      <c r="BZ61" s="114"/>
      <c r="CA61" s="71"/>
      <c r="CB61" s="71"/>
      <c r="CC61" s="71"/>
      <c r="CG61" s="71"/>
      <c r="CH61" s="119"/>
      <c r="CJ61" s="299"/>
      <c r="CK61" s="299"/>
      <c r="CL61" s="299"/>
      <c r="CM61" s="299"/>
    </row>
    <row r="62" spans="76:91" s="7" customFormat="1" ht="12.95" customHeight="1" x14ac:dyDescent="0.15">
      <c r="BX62" s="71"/>
      <c r="BY62" s="71"/>
      <c r="BZ62" s="114"/>
      <c r="CA62" s="71"/>
      <c r="CB62" s="71"/>
      <c r="CC62" s="71"/>
      <c r="CG62" s="71"/>
      <c r="CH62" s="119"/>
      <c r="CJ62" s="299"/>
      <c r="CK62" s="299"/>
      <c r="CL62" s="299"/>
      <c r="CM62" s="299"/>
    </row>
    <row r="63" spans="76:91" s="7" customFormat="1" ht="12.95" customHeight="1" x14ac:dyDescent="0.15">
      <c r="BX63" s="71"/>
      <c r="BY63" s="71"/>
      <c r="BZ63" s="114"/>
      <c r="CA63" s="71"/>
      <c r="CB63" s="71"/>
      <c r="CC63" s="71"/>
      <c r="CG63" s="71"/>
      <c r="CH63" s="119"/>
      <c r="CJ63" s="299"/>
      <c r="CK63" s="299"/>
      <c r="CL63" s="299"/>
      <c r="CM63" s="299"/>
    </row>
    <row r="64" spans="76:91" s="7" customFormat="1" ht="12.95" customHeight="1" x14ac:dyDescent="0.15">
      <c r="BX64" s="71"/>
      <c r="BY64" s="71"/>
      <c r="BZ64" s="114"/>
      <c r="CA64" s="71"/>
      <c r="CB64" s="71"/>
      <c r="CC64" s="71"/>
      <c r="CG64" s="71"/>
      <c r="CH64" s="119"/>
      <c r="CJ64" s="299"/>
      <c r="CK64" s="299"/>
      <c r="CL64" s="299"/>
      <c r="CM64" s="299"/>
    </row>
    <row r="65" spans="1:91" s="7" customFormat="1" ht="12.95" customHeight="1" x14ac:dyDescent="0.15">
      <c r="BX65" s="71"/>
      <c r="BY65" s="71"/>
      <c r="BZ65" s="114"/>
      <c r="CA65" s="71"/>
      <c r="CB65" s="71"/>
      <c r="CC65" s="71"/>
      <c r="CG65" s="71"/>
      <c r="CH65" s="119"/>
      <c r="CJ65" s="299"/>
      <c r="CK65" s="299"/>
      <c r="CL65" s="299"/>
      <c r="CM65" s="299"/>
    </row>
    <row r="66" spans="1:91" s="7" customFormat="1" ht="12.95" customHeight="1" x14ac:dyDescent="0.15">
      <c r="BX66" s="71"/>
      <c r="BY66" s="71"/>
      <c r="BZ66" s="114"/>
      <c r="CA66" s="71"/>
      <c r="CB66" s="71"/>
      <c r="CC66" s="71"/>
      <c r="CG66" s="71"/>
      <c r="CH66" s="119"/>
      <c r="CJ66" s="299"/>
      <c r="CK66" s="299"/>
      <c r="CL66" s="299"/>
      <c r="CM66" s="299"/>
    </row>
    <row r="67" spans="1:91" s="7" customFormat="1" ht="12.95" customHeight="1" x14ac:dyDescent="0.15">
      <c r="BX67" s="71"/>
      <c r="BY67" s="71"/>
      <c r="BZ67" s="114"/>
      <c r="CA67" s="71"/>
      <c r="CB67" s="71"/>
      <c r="CC67" s="71"/>
      <c r="CG67" s="71"/>
      <c r="CH67" s="119"/>
      <c r="CJ67" s="299"/>
      <c r="CK67" s="299"/>
      <c r="CL67" s="299"/>
      <c r="CM67" s="299"/>
    </row>
    <row r="68" spans="1:91" s="7" customFormat="1" ht="12.95" customHeight="1" x14ac:dyDescent="0.15">
      <c r="BX68" s="71"/>
      <c r="BY68" s="71"/>
      <c r="BZ68" s="114"/>
      <c r="CA68" s="71"/>
      <c r="CB68" s="71"/>
      <c r="CC68" s="71"/>
      <c r="CG68" s="71"/>
      <c r="CH68" s="119"/>
      <c r="CJ68" s="299"/>
      <c r="CK68" s="299"/>
      <c r="CL68" s="299"/>
      <c r="CM68" s="299"/>
    </row>
    <row r="69" spans="1:91" s="7" customFormat="1" ht="12.95" customHeight="1" x14ac:dyDescent="0.15">
      <c r="BX69" s="71"/>
      <c r="BY69" s="71"/>
      <c r="BZ69" s="114"/>
      <c r="CA69" s="71"/>
      <c r="CB69" s="71"/>
      <c r="CC69" s="71"/>
      <c r="CG69" s="71"/>
      <c r="CH69" s="119"/>
      <c r="CJ69" s="299"/>
      <c r="CK69" s="299"/>
      <c r="CL69" s="299"/>
      <c r="CM69" s="299"/>
    </row>
    <row r="70" spans="1:91" s="7" customFormat="1" ht="12.95" customHeight="1" x14ac:dyDescent="0.15">
      <c r="BX70" s="71"/>
      <c r="BY70" s="71"/>
      <c r="BZ70" s="114"/>
      <c r="CA70" s="71"/>
      <c r="CB70" s="71"/>
      <c r="CC70" s="71"/>
      <c r="CG70" s="71"/>
      <c r="CH70" s="119"/>
      <c r="CJ70" s="299"/>
      <c r="CK70" s="299"/>
      <c r="CL70" s="299"/>
      <c r="CM70" s="299"/>
    </row>
    <row r="71" spans="1:91" s="7" customFormat="1" ht="12.95" customHeight="1" x14ac:dyDescent="0.15">
      <c r="BX71" s="71"/>
      <c r="BY71" s="71"/>
      <c r="BZ71" s="114"/>
      <c r="CA71" s="71"/>
      <c r="CB71" s="71"/>
      <c r="CC71" s="71"/>
      <c r="CG71" s="71"/>
      <c r="CH71" s="119"/>
      <c r="CJ71" s="299"/>
      <c r="CK71" s="299"/>
      <c r="CL71" s="299"/>
      <c r="CM71" s="299"/>
    </row>
    <row r="72" spans="1:91" s="7" customFormat="1" ht="12.95" customHeight="1" x14ac:dyDescent="0.15">
      <c r="BX72" s="71"/>
      <c r="BY72" s="71"/>
      <c r="BZ72" s="114"/>
      <c r="CA72" s="71"/>
      <c r="CB72" s="71"/>
      <c r="CC72" s="71"/>
      <c r="CG72" s="71"/>
      <c r="CH72" s="119"/>
      <c r="CJ72" s="299"/>
      <c r="CK72" s="299"/>
      <c r="CL72" s="299"/>
      <c r="CM72" s="299"/>
    </row>
    <row r="73" spans="1:91" s="7" customFormat="1" ht="12.95" customHeight="1" x14ac:dyDescent="0.15">
      <c r="BX73" s="71"/>
      <c r="BY73" s="71"/>
      <c r="BZ73" s="114"/>
      <c r="CA73" s="71"/>
      <c r="CB73" s="71"/>
      <c r="CC73" s="71"/>
      <c r="CG73" s="71"/>
      <c r="CH73" s="119"/>
      <c r="CJ73" s="299"/>
      <c r="CK73" s="299"/>
      <c r="CL73" s="299"/>
      <c r="CM73" s="299"/>
    </row>
    <row r="74" spans="1:91" s="7" customFormat="1" ht="12.95" customHeight="1" x14ac:dyDescent="0.15">
      <c r="BX74" s="71"/>
      <c r="BY74" s="71"/>
      <c r="BZ74" s="114"/>
      <c r="CA74" s="71"/>
      <c r="CB74" s="71"/>
      <c r="CC74" s="71"/>
      <c r="CG74" s="71"/>
      <c r="CH74" s="119"/>
      <c r="CJ74" s="299"/>
      <c r="CK74" s="299"/>
      <c r="CL74" s="299"/>
      <c r="CM74" s="299"/>
    </row>
    <row r="75" spans="1:91" s="7" customFormat="1" ht="12.95" customHeight="1" x14ac:dyDescent="0.1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X75" s="71"/>
      <c r="BY75" s="71"/>
      <c r="BZ75" s="114"/>
      <c r="CA75" s="71"/>
      <c r="CB75" s="71"/>
      <c r="CC75" s="71"/>
      <c r="CG75" s="71"/>
      <c r="CH75" s="119"/>
      <c r="CJ75" s="299"/>
      <c r="CK75" s="299"/>
      <c r="CL75" s="299"/>
      <c r="CM75" s="299"/>
    </row>
    <row r="76" spans="1:91" s="7" customFormat="1" ht="12.95" customHeight="1" x14ac:dyDescent="0.1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X76" s="71"/>
      <c r="BY76" s="71"/>
      <c r="BZ76" s="114"/>
      <c r="CA76" s="71"/>
      <c r="CB76" s="71"/>
      <c r="CC76" s="71"/>
      <c r="CG76" s="71"/>
      <c r="CH76" s="119"/>
      <c r="CJ76" s="299"/>
      <c r="CK76" s="299"/>
      <c r="CL76" s="299"/>
      <c r="CM76" s="299"/>
    </row>
    <row r="77" spans="1:91"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X77" s="71"/>
      <c r="BY77" s="71"/>
      <c r="BZ77" s="114"/>
      <c r="CA77" s="71"/>
      <c r="CB77" s="71"/>
      <c r="CC77" s="71"/>
      <c r="CG77" s="71"/>
      <c r="CH77" s="119"/>
      <c r="CJ77" s="299"/>
      <c r="CK77" s="299"/>
      <c r="CL77" s="299"/>
      <c r="CM77" s="299"/>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X78" s="71"/>
      <c r="BY78" s="71"/>
      <c r="BZ78" s="114"/>
      <c r="CA78" s="71"/>
      <c r="CB78" s="71"/>
      <c r="CC78" s="71"/>
      <c r="CG78" s="71"/>
      <c r="CH78" s="119"/>
      <c r="CJ78" s="9"/>
      <c r="CK78" s="9"/>
      <c r="CL78" s="299"/>
      <c r="CM78" s="299"/>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3.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3.5" customHeight="1"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2.95" customHeight="1" x14ac:dyDescent="0.15">
      <c r="A108"/>
      <c r="B108"/>
      <c r="C108"/>
      <c r="D108"/>
      <c r="E108"/>
      <c r="F108"/>
      <c r="G108"/>
      <c r="H108"/>
      <c r="I108"/>
      <c r="J108"/>
      <c r="K108"/>
      <c r="L108"/>
      <c r="M108"/>
      <c r="N108"/>
      <c r="O108"/>
      <c r="P108"/>
      <c r="Q108"/>
      <c r="R108"/>
      <c r="S108"/>
      <c r="T108"/>
      <c r="U108"/>
      <c r="W108"/>
    </row>
    <row r="109" spans="1:23" ht="13.5" customHeight="1"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ht="12.95" customHeight="1" x14ac:dyDescent="0.15">
      <c r="A123"/>
      <c r="B123"/>
      <c r="C123"/>
      <c r="D123"/>
      <c r="E123"/>
      <c r="F123"/>
      <c r="G123"/>
      <c r="H123"/>
      <c r="I123"/>
      <c r="J123"/>
      <c r="K123"/>
      <c r="L123"/>
      <c r="M123"/>
      <c r="N123"/>
      <c r="O123"/>
      <c r="P123"/>
      <c r="Q123"/>
      <c r="R123"/>
      <c r="S123"/>
      <c r="T123"/>
      <c r="U123"/>
      <c r="W123"/>
    </row>
    <row r="124" spans="1:23" ht="13.5" customHeight="1"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ht="12.95" customHeight="1" x14ac:dyDescent="0.15">
      <c r="A152"/>
      <c r="B152"/>
      <c r="C152"/>
      <c r="D152"/>
      <c r="E152"/>
      <c r="F152"/>
      <c r="G152"/>
      <c r="H152"/>
      <c r="I152"/>
      <c r="J152"/>
      <c r="K152"/>
      <c r="L152"/>
      <c r="M152"/>
      <c r="N152"/>
      <c r="O152"/>
      <c r="P152"/>
      <c r="Q152"/>
      <c r="R152"/>
      <c r="S152"/>
      <c r="T152"/>
      <c r="U152"/>
      <c r="W152"/>
    </row>
    <row r="153" spans="1:23" ht="13.5" customHeight="1"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ht="12.95" customHeight="1" x14ac:dyDescent="0.15">
      <c r="A156"/>
      <c r="B156"/>
      <c r="C156"/>
      <c r="D156"/>
      <c r="E156"/>
      <c r="F156"/>
      <c r="G156"/>
      <c r="H156"/>
      <c r="I156"/>
      <c r="J156"/>
      <c r="K156"/>
      <c r="L156"/>
      <c r="M156"/>
      <c r="N156"/>
      <c r="O156"/>
      <c r="P156"/>
      <c r="Q156"/>
      <c r="R156"/>
      <c r="S156"/>
      <c r="T156"/>
      <c r="U156"/>
      <c r="W156"/>
    </row>
    <row r="157" spans="1:23" ht="13.5" customHeight="1"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ht="12.95" customHeight="1" x14ac:dyDescent="0.15">
      <c r="A173"/>
      <c r="B173"/>
      <c r="C173"/>
      <c r="D173"/>
      <c r="E173"/>
      <c r="F173"/>
      <c r="G173"/>
      <c r="H173"/>
      <c r="I173"/>
      <c r="J173"/>
      <c r="K173"/>
      <c r="L173"/>
      <c r="M173"/>
      <c r="N173"/>
      <c r="O173"/>
      <c r="P173"/>
      <c r="Q173"/>
      <c r="R173"/>
      <c r="S173"/>
      <c r="T173"/>
      <c r="U173"/>
      <c r="W173"/>
    </row>
    <row r="174" spans="1:23" ht="13.5" customHeight="1"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ht="12.95" customHeight="1" x14ac:dyDescent="0.15">
      <c r="A177"/>
      <c r="B177"/>
      <c r="C177"/>
      <c r="D177"/>
      <c r="E177"/>
      <c r="F177"/>
      <c r="G177"/>
      <c r="H177"/>
      <c r="I177"/>
      <c r="J177"/>
      <c r="K177"/>
      <c r="L177"/>
      <c r="M177"/>
      <c r="N177"/>
      <c r="O177"/>
      <c r="P177"/>
      <c r="Q177"/>
      <c r="R177"/>
      <c r="S177"/>
      <c r="T177"/>
      <c r="U177"/>
      <c r="W177"/>
    </row>
    <row r="178" spans="1:23" ht="13.5" customHeight="1"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ht="12.95" customHeight="1" x14ac:dyDescent="0.15">
      <c r="A186"/>
      <c r="B186"/>
      <c r="C186"/>
      <c r="D186"/>
      <c r="E186"/>
      <c r="F186"/>
      <c r="G186"/>
      <c r="H186"/>
      <c r="I186"/>
      <c r="J186"/>
      <c r="K186"/>
      <c r="L186"/>
      <c r="M186"/>
      <c r="N186"/>
      <c r="O186"/>
      <c r="P186"/>
      <c r="Q186"/>
      <c r="R186"/>
      <c r="S186"/>
      <c r="T186"/>
      <c r="U186"/>
      <c r="W186"/>
    </row>
    <row r="187" spans="1:23" ht="13.5" customHeight="1"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3.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3.5" customHeight="1"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ht="12.95" customHeight="1" x14ac:dyDescent="0.15">
      <c r="A240"/>
      <c r="B240"/>
      <c r="C240"/>
      <c r="D240"/>
      <c r="E240"/>
      <c r="F240"/>
      <c r="G240"/>
      <c r="H240"/>
      <c r="I240"/>
      <c r="J240"/>
      <c r="K240"/>
      <c r="L240"/>
      <c r="M240"/>
      <c r="N240"/>
      <c r="O240"/>
      <c r="P240"/>
      <c r="Q240"/>
      <c r="R240"/>
      <c r="S240"/>
      <c r="T240"/>
      <c r="U240"/>
      <c r="W240"/>
    </row>
    <row r="241" spans="1:23" ht="13.5" customHeight="1"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ht="12.95" customHeight="1" x14ac:dyDescent="0.15">
      <c r="A247"/>
      <c r="B247"/>
      <c r="C247"/>
      <c r="D247"/>
      <c r="E247"/>
      <c r="F247"/>
      <c r="G247"/>
      <c r="H247"/>
      <c r="I247"/>
      <c r="J247"/>
      <c r="K247"/>
      <c r="L247"/>
      <c r="M247"/>
      <c r="N247"/>
      <c r="O247"/>
      <c r="P247"/>
      <c r="Q247"/>
      <c r="R247"/>
      <c r="S247"/>
      <c r="T247"/>
      <c r="U247"/>
      <c r="W247"/>
    </row>
    <row r="248" spans="1:23" ht="13.5" customHeight="1"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row>
    <row r="254" spans="1:23" x14ac:dyDescent="0.15">
      <c r="A254"/>
    </row>
    <row r="255" spans="1:23" ht="12.95" customHeight="1" x14ac:dyDescent="0.15"/>
  </sheetData>
  <sheetProtection algorithmName="SHA-512" hashValue="GwDitdTxu+izNWjP4lRWxBxyr0CfX3lLdmVHcOXXvMhWIsDIKTGf74PmUfghGNo4J2hRlDj9mnHvU0u012T27w==" saltValue="OHetj5ryr+qtpHXZ2LXxXQ==" spinCount="100000" sheet="1" objects="1" scenarios="1"/>
  <mergeCells count="411">
    <mergeCell ref="A40:BS40"/>
    <mergeCell ref="A9:A39"/>
    <mergeCell ref="BC18:BS18"/>
    <mergeCell ref="BC19:BS19"/>
    <mergeCell ref="BC20:BS20"/>
    <mergeCell ref="AZ21:BB21"/>
    <mergeCell ref="BC21:BS21"/>
    <mergeCell ref="AW21:AY21"/>
    <mergeCell ref="BC16:BS16"/>
    <mergeCell ref="AZ19:BB19"/>
    <mergeCell ref="Z12:AQ12"/>
    <mergeCell ref="AR10:AT10"/>
    <mergeCell ref="AU10:AV10"/>
    <mergeCell ref="AR12:AT12"/>
    <mergeCell ref="AU12:AV12"/>
    <mergeCell ref="Z9:AQ9"/>
    <mergeCell ref="AR13:AT13"/>
    <mergeCell ref="AU13:AV13"/>
    <mergeCell ref="B36:D36"/>
    <mergeCell ref="E36:G36"/>
    <mergeCell ref="H36:J36"/>
    <mergeCell ref="K36:M36"/>
    <mergeCell ref="N36:P36"/>
    <mergeCell ref="W24:Y24"/>
    <mergeCell ref="CE7:CH7"/>
    <mergeCell ref="AW15:AY15"/>
    <mergeCell ref="AZ15:BB15"/>
    <mergeCell ref="BC15:BS15"/>
    <mergeCell ref="AW17:AY17"/>
    <mergeCell ref="AZ17:BB17"/>
    <mergeCell ref="BC17:BS17"/>
    <mergeCell ref="BC13:BS13"/>
    <mergeCell ref="AZ14:BB14"/>
    <mergeCell ref="BC14:BS14"/>
    <mergeCell ref="BC12:BS12"/>
    <mergeCell ref="AZ11:BB11"/>
    <mergeCell ref="AZ16:BB16"/>
    <mergeCell ref="AW13:AY13"/>
    <mergeCell ref="AW14:AY14"/>
    <mergeCell ref="BC7:BS8"/>
    <mergeCell ref="AW10:AY10"/>
    <mergeCell ref="AZ13:BB13"/>
    <mergeCell ref="AW12:AY12"/>
    <mergeCell ref="AZ12:BB12"/>
    <mergeCell ref="AW16:AY16"/>
    <mergeCell ref="AR7:BB7"/>
    <mergeCell ref="AR16:AT16"/>
    <mergeCell ref="AU16:AV16"/>
    <mergeCell ref="BU4:BV4"/>
    <mergeCell ref="BU5:BV5"/>
    <mergeCell ref="BC11:BS11"/>
    <mergeCell ref="BC9:BS9"/>
    <mergeCell ref="AZ10:BB10"/>
    <mergeCell ref="BC10:BS10"/>
    <mergeCell ref="BU7:BZ7"/>
    <mergeCell ref="AH3:AX5"/>
    <mergeCell ref="W1:X1"/>
    <mergeCell ref="BC1:BS1"/>
    <mergeCell ref="AY5:BE5"/>
    <mergeCell ref="AU8:AV8"/>
    <mergeCell ref="AW8:AY8"/>
    <mergeCell ref="AZ8:BB8"/>
    <mergeCell ref="AR8:AT8"/>
    <mergeCell ref="AR11:AT11"/>
    <mergeCell ref="AU11:AV11"/>
    <mergeCell ref="AW11:AY11"/>
    <mergeCell ref="Z10:AQ10"/>
    <mergeCell ref="AZ9:BB9"/>
    <mergeCell ref="Z11:AQ11"/>
    <mergeCell ref="AR9:AT9"/>
    <mergeCell ref="AU9:AV9"/>
    <mergeCell ref="AW9:AY9"/>
    <mergeCell ref="A7:A8"/>
    <mergeCell ref="B9:D9"/>
    <mergeCell ref="E9:G9"/>
    <mergeCell ref="H9:J9"/>
    <mergeCell ref="K9:M9"/>
    <mergeCell ref="Q9:S9"/>
    <mergeCell ref="T9:V9"/>
    <mergeCell ref="W9:Y9"/>
    <mergeCell ref="Q34:S34"/>
    <mergeCell ref="B11:D11"/>
    <mergeCell ref="E11:G11"/>
    <mergeCell ref="H11:J11"/>
    <mergeCell ref="K11:M11"/>
    <mergeCell ref="N11:P11"/>
    <mergeCell ref="B10:D10"/>
    <mergeCell ref="E10:G10"/>
    <mergeCell ref="H10:J10"/>
    <mergeCell ref="K10:M10"/>
    <mergeCell ref="N10:P10"/>
    <mergeCell ref="Q10:S10"/>
    <mergeCell ref="N9:P9"/>
    <mergeCell ref="B8:D8"/>
    <mergeCell ref="K8:M8"/>
    <mergeCell ref="Q8:S8"/>
    <mergeCell ref="K25:M25"/>
    <mergeCell ref="N25:P25"/>
    <mergeCell ref="Q25:S25"/>
    <mergeCell ref="T27:V27"/>
    <mergeCell ref="W27:Y27"/>
    <mergeCell ref="B27:D27"/>
    <mergeCell ref="E27:G27"/>
    <mergeCell ref="H27:J27"/>
    <mergeCell ref="K27:M27"/>
    <mergeCell ref="T22:V22"/>
    <mergeCell ref="N23:P23"/>
    <mergeCell ref="B12:D12"/>
    <mergeCell ref="E12:G12"/>
    <mergeCell ref="H12:J12"/>
    <mergeCell ref="K12:M12"/>
    <mergeCell ref="N12:P12"/>
    <mergeCell ref="B13:D13"/>
    <mergeCell ref="E13:G13"/>
    <mergeCell ref="H13:J13"/>
    <mergeCell ref="K13:M13"/>
    <mergeCell ref="N13:P13"/>
    <mergeCell ref="Q12:S12"/>
    <mergeCell ref="T12:V12"/>
    <mergeCell ref="E14:G14"/>
    <mergeCell ref="H14:J14"/>
    <mergeCell ref="K14:M14"/>
    <mergeCell ref="N14:P14"/>
    <mergeCell ref="B15:D15"/>
    <mergeCell ref="B19:D19"/>
    <mergeCell ref="E19:G19"/>
    <mergeCell ref="H19:J19"/>
    <mergeCell ref="K19:M19"/>
    <mergeCell ref="N19:P19"/>
    <mergeCell ref="W12:Y12"/>
    <mergeCell ref="Q19:S19"/>
    <mergeCell ref="T19:V19"/>
    <mergeCell ref="W19:Y19"/>
    <mergeCell ref="Q18:S18"/>
    <mergeCell ref="T18:V18"/>
    <mergeCell ref="W18:Y18"/>
    <mergeCell ref="Z7:AQ8"/>
    <mergeCell ref="B7:Y7"/>
    <mergeCell ref="E8:G8"/>
    <mergeCell ref="T10:V10"/>
    <mergeCell ref="W10:Y10"/>
    <mergeCell ref="Q11:S11"/>
    <mergeCell ref="T11:V11"/>
    <mergeCell ref="W11:Y11"/>
    <mergeCell ref="T8:V8"/>
    <mergeCell ref="W8:Y8"/>
    <mergeCell ref="H8:J8"/>
    <mergeCell ref="N8:P8"/>
    <mergeCell ref="E15:G15"/>
    <mergeCell ref="H15:J15"/>
    <mergeCell ref="K15:M15"/>
    <mergeCell ref="N15:P15"/>
    <mergeCell ref="B14:D14"/>
    <mergeCell ref="Z13:AQ13"/>
    <mergeCell ref="AR15:AT15"/>
    <mergeCell ref="AU15:AV15"/>
    <mergeCell ref="Z14:AQ14"/>
    <mergeCell ref="Q14:S14"/>
    <mergeCell ref="T14:V14"/>
    <mergeCell ref="W14:Y14"/>
    <mergeCell ref="Q13:S13"/>
    <mergeCell ref="T13:V13"/>
    <mergeCell ref="W13:Y13"/>
    <mergeCell ref="AR14:AT14"/>
    <mergeCell ref="AU14:AV14"/>
    <mergeCell ref="AR20:AT20"/>
    <mergeCell ref="AU20:AV20"/>
    <mergeCell ref="AW20:AY20"/>
    <mergeCell ref="Q16:S16"/>
    <mergeCell ref="T16:V16"/>
    <mergeCell ref="W16:Y16"/>
    <mergeCell ref="B17:D17"/>
    <mergeCell ref="E17:G17"/>
    <mergeCell ref="H17:J17"/>
    <mergeCell ref="K17:M17"/>
    <mergeCell ref="N17:P17"/>
    <mergeCell ref="B16:D16"/>
    <mergeCell ref="E16:G16"/>
    <mergeCell ref="H16:J16"/>
    <mergeCell ref="K16:M16"/>
    <mergeCell ref="N16:P16"/>
    <mergeCell ref="B18:D18"/>
    <mergeCell ref="E18:G18"/>
    <mergeCell ref="H18:J18"/>
    <mergeCell ref="K18:M18"/>
    <mergeCell ref="N18:P18"/>
    <mergeCell ref="AR19:AT19"/>
    <mergeCell ref="AU19:AV19"/>
    <mergeCell ref="AW19:AY19"/>
    <mergeCell ref="BC22:BS22"/>
    <mergeCell ref="N20:P20"/>
    <mergeCell ref="AZ23:BB23"/>
    <mergeCell ref="AW23:AY23"/>
    <mergeCell ref="AU23:AV23"/>
    <mergeCell ref="AR23:AT23"/>
    <mergeCell ref="AW22:AY22"/>
    <mergeCell ref="AZ22:BB22"/>
    <mergeCell ref="W20:Y20"/>
    <mergeCell ref="Z20:AQ20"/>
    <mergeCell ref="N21:P21"/>
    <mergeCell ref="AR22:AT22"/>
    <mergeCell ref="Q21:S21"/>
    <mergeCell ref="T21:V21"/>
    <mergeCell ref="W21:Y21"/>
    <mergeCell ref="Z21:AQ21"/>
    <mergeCell ref="BC23:BS23"/>
    <mergeCell ref="AU22:AV22"/>
    <mergeCell ref="T20:V20"/>
    <mergeCell ref="Z22:AQ22"/>
    <mergeCell ref="W22:Y22"/>
    <mergeCell ref="Q23:S23"/>
    <mergeCell ref="T23:V23"/>
    <mergeCell ref="W23:Y23"/>
    <mergeCell ref="B20:D20"/>
    <mergeCell ref="E20:G20"/>
    <mergeCell ref="H20:J20"/>
    <mergeCell ref="K20:M20"/>
    <mergeCell ref="Q22:S22"/>
    <mergeCell ref="B21:D21"/>
    <mergeCell ref="E21:G21"/>
    <mergeCell ref="H21:J21"/>
    <mergeCell ref="K21:M21"/>
    <mergeCell ref="B22:D22"/>
    <mergeCell ref="E22:G22"/>
    <mergeCell ref="H22:J22"/>
    <mergeCell ref="K22:M22"/>
    <mergeCell ref="N22:P22"/>
    <mergeCell ref="Q20:S20"/>
    <mergeCell ref="B23:D23"/>
    <mergeCell ref="E23:G23"/>
    <mergeCell ref="H23:J23"/>
    <mergeCell ref="K23:M23"/>
    <mergeCell ref="T28:V28"/>
    <mergeCell ref="W28:Y28"/>
    <mergeCell ref="Q24:S24"/>
    <mergeCell ref="T24:V24"/>
    <mergeCell ref="B26:D26"/>
    <mergeCell ref="E26:G26"/>
    <mergeCell ref="H26:J26"/>
    <mergeCell ref="K26:M26"/>
    <mergeCell ref="N26:P26"/>
    <mergeCell ref="N27:P27"/>
    <mergeCell ref="Q26:S26"/>
    <mergeCell ref="Q27:S27"/>
    <mergeCell ref="T26:V26"/>
    <mergeCell ref="B28:D28"/>
    <mergeCell ref="E28:G28"/>
    <mergeCell ref="B24:D24"/>
    <mergeCell ref="E24:G24"/>
    <mergeCell ref="H24:J24"/>
    <mergeCell ref="K24:M24"/>
    <mergeCell ref="N24:P24"/>
    <mergeCell ref="Q28:S28"/>
    <mergeCell ref="B25:D25"/>
    <mergeCell ref="E25:G25"/>
    <mergeCell ref="H25:J25"/>
    <mergeCell ref="B31:D31"/>
    <mergeCell ref="E31:G31"/>
    <mergeCell ref="H31:J31"/>
    <mergeCell ref="K31:M31"/>
    <mergeCell ref="N31:P31"/>
    <mergeCell ref="Q30:S30"/>
    <mergeCell ref="Q31:S31"/>
    <mergeCell ref="H28:J28"/>
    <mergeCell ref="K28:M28"/>
    <mergeCell ref="N28:P28"/>
    <mergeCell ref="B29:D29"/>
    <mergeCell ref="E29:G29"/>
    <mergeCell ref="H29:J29"/>
    <mergeCell ref="K29:M29"/>
    <mergeCell ref="N29:P29"/>
    <mergeCell ref="B30:D30"/>
    <mergeCell ref="E30:G30"/>
    <mergeCell ref="H30:J30"/>
    <mergeCell ref="K30:M30"/>
    <mergeCell ref="N30:P30"/>
    <mergeCell ref="Q29:S29"/>
    <mergeCell ref="K34:M34"/>
    <mergeCell ref="N32:P32"/>
    <mergeCell ref="N35:P35"/>
    <mergeCell ref="B34:D34"/>
    <mergeCell ref="E34:G34"/>
    <mergeCell ref="H34:J34"/>
    <mergeCell ref="K35:M35"/>
    <mergeCell ref="B33:D33"/>
    <mergeCell ref="E33:G33"/>
    <mergeCell ref="H33:J33"/>
    <mergeCell ref="K33:M33"/>
    <mergeCell ref="N33:P33"/>
    <mergeCell ref="N34:P34"/>
    <mergeCell ref="B35:D35"/>
    <mergeCell ref="E35:G35"/>
    <mergeCell ref="H35:J35"/>
    <mergeCell ref="B32:D32"/>
    <mergeCell ref="E32:G32"/>
    <mergeCell ref="H32:J32"/>
    <mergeCell ref="K32:M32"/>
    <mergeCell ref="Q39:S39"/>
    <mergeCell ref="T39:V39"/>
    <mergeCell ref="W39:Y39"/>
    <mergeCell ref="B39:C39"/>
    <mergeCell ref="D39:G39"/>
    <mergeCell ref="H39:J39"/>
    <mergeCell ref="K38:M38"/>
    <mergeCell ref="N38:P38"/>
    <mergeCell ref="Q37:S37"/>
    <mergeCell ref="T37:V37"/>
    <mergeCell ref="K39:M39"/>
    <mergeCell ref="N39:P39"/>
    <mergeCell ref="B38:D38"/>
    <mergeCell ref="E38:G38"/>
    <mergeCell ref="H38:J38"/>
    <mergeCell ref="B37:D37"/>
    <mergeCell ref="E37:G37"/>
    <mergeCell ref="Q38:S38"/>
    <mergeCell ref="T38:V38"/>
    <mergeCell ref="H37:J37"/>
    <mergeCell ref="K37:M37"/>
    <mergeCell ref="N37:P37"/>
    <mergeCell ref="Z24:AQ24"/>
    <mergeCell ref="W26:Y26"/>
    <mergeCell ref="Z25:AQ25"/>
    <mergeCell ref="BC24:BS24"/>
    <mergeCell ref="Z39:AQ39"/>
    <mergeCell ref="W38:Y38"/>
    <mergeCell ref="Z37:AQ37"/>
    <mergeCell ref="Z38:AQ38"/>
    <mergeCell ref="AZ24:BB24"/>
    <mergeCell ref="W37:Y37"/>
    <mergeCell ref="AW24:AY24"/>
    <mergeCell ref="AT24:AV24"/>
    <mergeCell ref="AR24:AS24"/>
    <mergeCell ref="Z36:AQ36"/>
    <mergeCell ref="Z30:AQ30"/>
    <mergeCell ref="W34:Y34"/>
    <mergeCell ref="W35:Y35"/>
    <mergeCell ref="Z32:AQ32"/>
    <mergeCell ref="Z33:AQ33"/>
    <mergeCell ref="Z34:AQ34"/>
    <mergeCell ref="AR17:AT17"/>
    <mergeCell ref="AU17:AV17"/>
    <mergeCell ref="Z15:AQ15"/>
    <mergeCell ref="Q36:S36"/>
    <mergeCell ref="Q35:S35"/>
    <mergeCell ref="T35:V35"/>
    <mergeCell ref="T30:V30"/>
    <mergeCell ref="W30:Y30"/>
    <mergeCell ref="T32:V32"/>
    <mergeCell ref="W32:Y32"/>
    <mergeCell ref="T25:V25"/>
    <mergeCell ref="W25:Y25"/>
    <mergeCell ref="T36:V36"/>
    <mergeCell ref="W36:Y36"/>
    <mergeCell ref="T29:V29"/>
    <mergeCell ref="T33:V33"/>
    <mergeCell ref="T34:V34"/>
    <mergeCell ref="T31:V31"/>
    <mergeCell ref="Q33:S33"/>
    <mergeCell ref="Q32:S32"/>
    <mergeCell ref="Z28:AQ28"/>
    <mergeCell ref="Z29:AQ29"/>
    <mergeCell ref="Z26:AQ26"/>
    <mergeCell ref="Z27:AQ27"/>
    <mergeCell ref="Z23:AQ23"/>
    <mergeCell ref="W29:Y29"/>
    <mergeCell ref="Z35:AQ35"/>
    <mergeCell ref="A2:J2"/>
    <mergeCell ref="A3:J5"/>
    <mergeCell ref="K2:Z2"/>
    <mergeCell ref="K5:X5"/>
    <mergeCell ref="AY4:BE4"/>
    <mergeCell ref="BM5:BS5"/>
    <mergeCell ref="BM3:BS3"/>
    <mergeCell ref="BF5:BL5"/>
    <mergeCell ref="BF3:BL3"/>
    <mergeCell ref="AH2:AX2"/>
    <mergeCell ref="Y5:Z5"/>
    <mergeCell ref="AY3:BE3"/>
    <mergeCell ref="AY2:BE2"/>
    <mergeCell ref="BM4:BS4"/>
    <mergeCell ref="BM2:BS2"/>
    <mergeCell ref="BF4:BL4"/>
    <mergeCell ref="BF2:BL2"/>
    <mergeCell ref="AR21:AT21"/>
    <mergeCell ref="Z31:AQ31"/>
    <mergeCell ref="W33:Y33"/>
    <mergeCell ref="W31:Y31"/>
    <mergeCell ref="CJ7:CK7"/>
    <mergeCell ref="AA2:AG2"/>
    <mergeCell ref="AA4:AG4"/>
    <mergeCell ref="AA3:AG3"/>
    <mergeCell ref="AA5:AG5"/>
    <mergeCell ref="K4:Z4"/>
    <mergeCell ref="K3:X3"/>
    <mergeCell ref="Y3:Z3"/>
    <mergeCell ref="AU21:AV21"/>
    <mergeCell ref="Z19:AQ19"/>
    <mergeCell ref="Q17:S17"/>
    <mergeCell ref="T17:V17"/>
    <mergeCell ref="W17:Y17"/>
    <mergeCell ref="Z16:AQ16"/>
    <mergeCell ref="AZ18:BB18"/>
    <mergeCell ref="Z18:AQ18"/>
    <mergeCell ref="AZ20:BB20"/>
    <mergeCell ref="Z17:AQ17"/>
    <mergeCell ref="AR18:AT18"/>
    <mergeCell ref="AU18:AV18"/>
    <mergeCell ref="AW18:AY18"/>
    <mergeCell ref="Q15:S15"/>
    <mergeCell ref="T15:V15"/>
    <mergeCell ref="W15:Y15"/>
  </mergeCells>
  <phoneticPr fontId="3"/>
  <conditionalFormatting sqref="A1 AR7 E8 K8 Q8 W8 AR8:AS8 AU8 AZ8">
    <cfRule type="cellIs" dxfId="111" priority="153" operator="equal">
      <formula>0</formula>
    </cfRule>
  </conditionalFormatting>
  <conditionalFormatting sqref="B7:B8">
    <cfRule type="cellIs" dxfId="110" priority="28" operator="equal">
      <formula>0</formula>
    </cfRule>
  </conditionalFormatting>
  <conditionalFormatting sqref="H9:M38">
    <cfRule type="expression" dxfId="109" priority="13">
      <formula>$Q9&lt;&gt;""</formula>
    </cfRule>
  </conditionalFormatting>
  <conditionalFormatting sqref="K9:M38">
    <cfRule type="expression" dxfId="108" priority="1">
      <formula>$K9&gt;$H9</formula>
    </cfRule>
  </conditionalFormatting>
  <conditionalFormatting sqref="N9:S38">
    <cfRule type="expression" dxfId="107" priority="24">
      <formula>$K9&lt;&gt;""</formula>
    </cfRule>
  </conditionalFormatting>
  <conditionalFormatting sqref="Q9:S38">
    <cfRule type="expression" dxfId="106" priority="11">
      <formula>$Q9&gt;$N9</formula>
    </cfRule>
  </conditionalFormatting>
  <conditionalFormatting sqref="T9:V38">
    <cfRule type="expression" dxfId="105" priority="17">
      <formula>$K9&lt;&gt;""</formula>
    </cfRule>
  </conditionalFormatting>
  <conditionalFormatting sqref="T9:Y38">
    <cfRule type="expression" dxfId="104" priority="4">
      <formula>$Q9&lt;&gt;""</formula>
    </cfRule>
  </conditionalFormatting>
  <conditionalFormatting sqref="W9:Y38">
    <cfRule type="expression" dxfId="103" priority="2">
      <formula>$W9=$K9</formula>
    </cfRule>
    <cfRule type="expression" dxfId="102" priority="3">
      <formula>$K9&lt;$W9</formula>
    </cfRule>
    <cfRule type="expression" dxfId="101" priority="5">
      <formula>$K9&lt;&gt;""</formula>
    </cfRule>
  </conditionalFormatting>
  <conditionalFormatting sqref="AW8">
    <cfRule type="cellIs" dxfId="100" priority="150" operator="equal">
      <formula>0</formula>
    </cfRule>
  </conditionalFormatting>
  <conditionalFormatting sqref="AZ9:BB22">
    <cfRule type="expression" dxfId="99" priority="7">
      <formula>$AZ9&gt;$AW9</formula>
    </cfRule>
  </conditionalFormatting>
  <dataValidations xWindow="708" yWindow="368" count="7">
    <dataValidation type="custom" allowBlank="1" showInputMessage="1" showErrorMessage="1" error="くるみるをご使用の場合は左の朝刊折込用の欄は入力しないでください。" sqref="K39" xr:uid="{00000000-0002-0000-0200-000000000000}">
      <formula1>COUNTIFS(K39,I39)=1</formula1>
    </dataValidation>
    <dataValidation allowBlank="1" showErrorMessage="1" sqref="A2:A3 AA4 AA2 AH2 BF2 BM2 AY2 K2 K4" xr:uid="{00000000-0002-0000-0200-000002000000}"/>
    <dataValidation allowBlank="1" showInputMessage="1" showErrorMessage="1" promptTitle="入力不要です" prompt="入力不要です(自動計算されます)" sqref="BF5 BM5 AY5 BF3 BM3 AY3" xr:uid="{1683BB12-D5A6-4F84-A7EF-98502BB4FC3C}"/>
    <dataValidation allowBlank="1" showErrorMessage="1" error="全角のみ入力可能" sqref="K5:X5 AH3:AX5" xr:uid="{B26BA0C4-3136-4A13-9122-08130056065B}"/>
    <dataValidation errorStyle="warning" allowBlank="1" showInputMessage="1" error="リストにない指示を入力します" sqref="BC23:BS24" xr:uid="{24D959A3-36A6-4A16-8B77-E9CBB8C7207F}"/>
    <dataValidation allowBlank="1" showInputMessage="1" sqref="K3:X3" xr:uid="{77553BFD-9DEE-4E27-9846-FA03A177DE98}"/>
    <dataValidation type="custom" allowBlank="1" showInputMessage="1" showErrorMessage="1" errorTitle="どちらかのセルに入力してください" error="朝刊＋くるみるをお申込みの場合は左セルへ、朝刊のみの場合は右セルへ入力してください。" sqref="K9:M38 Q9:S38" xr:uid="{00000000-0002-0000-0200-000001000000}">
      <formula1>COUNTA($K9,$Q9)&lt;2</formula1>
    </dataValidation>
  </dataValidations>
  <pageMargins left="0.23622047244094491" right="0.23622047244094491" top="0.19685039370078741" bottom="0.15748031496062992" header="0.31496062992125984" footer="0.11811023622047245"/>
  <pageSetup paperSize="9" orientation="landscape" cellComments="asDisplayed" r:id="rId1"/>
  <ignoredErrors>
    <ignoredError sqref="I39:J39" unlockedFormula="1"/>
  </ignoredErrors>
  <drawing r:id="rId2"/>
  <extLst>
    <ext xmlns:x14="http://schemas.microsoft.com/office/spreadsheetml/2009/9/main" uri="{CCE6A557-97BC-4b89-ADB6-D9C93CAAB3DF}">
      <x14:dataValidations xmlns:xm="http://schemas.microsoft.com/office/excel/2006/main" xWindow="708" yWindow="368" count="4">
        <x14:dataValidation type="list" allowBlank="1" showInputMessage="1" showErrorMessage="1" xr:uid="{7C0031C6-1846-46D1-AC6B-56660322F662}">
          <x14:formula1>
            <xm:f>折込指示!$D$3:$D$23</xm:f>
          </x14:formula1>
          <xm:sqref>AA3:AG3</xm:sqref>
        </x14:dataValidation>
        <x14:dataValidation type="list" allowBlank="1" showInputMessage="1" showErrorMessage="1" xr:uid="{462E5C14-FA14-4E44-B507-A695E0319B19}">
          <x14:formula1>
            <xm:f>折込指示!$G$3:$G$4</xm:f>
          </x14:formula1>
          <xm:sqref>AA5:AG5</xm:sqref>
        </x14:dataValidation>
        <x14:dataValidation type="list" errorStyle="warning" allowBlank="1" showInputMessage="1" error="リストにない指示を入力します" xr:uid="{8AAF1EA5-AEA3-4EA5-8916-02C15EA21665}">
          <x14:formula1>
            <xm:f>折込指示!$B$3:$B$8</xm:f>
          </x14:formula1>
          <xm:sqref>BC9:BS22</xm:sqref>
        </x14:dataValidation>
        <x14:dataValidation type="list" errorStyle="warning" showInputMessage="1" error="リストにない指示を入力します" xr:uid="{20C27A82-3E21-498F-B915-7B3AD0EDA1CD}">
          <x14:formula1>
            <xm:f>折込指示!$B$3:$B$8</xm:f>
          </x14:formula1>
          <xm:sqref>Z9:AQ38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M258"/>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hidden="1" customWidth="1"/>
    <col min="74" max="74" width="6.25" hidden="1" customWidth="1"/>
    <col min="75" max="77" width="6.25" style="37" hidden="1" customWidth="1"/>
    <col min="78" max="78" width="6.25" hidden="1" customWidth="1"/>
    <col min="79" max="81" width="6.25" style="37" hidden="1" customWidth="1"/>
    <col min="82" max="82" width="4.625" hidden="1" customWidth="1"/>
    <col min="83" max="83" width="7.5" hidden="1" customWidth="1"/>
    <col min="84" max="84" width="6" hidden="1" customWidth="1"/>
    <col min="85" max="86" width="6.25" style="37" hidden="1" customWidth="1"/>
    <col min="87" max="87" width="3.375" style="37" hidden="1" customWidth="1"/>
    <col min="88" max="89" width="9" hidden="1" customWidth="1"/>
    <col min="90" max="90" width="3.5" hidden="1" customWidth="1"/>
    <col min="91" max="91" width="9" style="380" hidden="1" customWidth="1"/>
    <col min="92" max="92" width="9"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182"/>
      <c r="X1" s="1182"/>
      <c r="BC1" s="1183" t="str">
        <f>新潟市!BC1</f>
        <v>２０２６年５月１日 現在</v>
      </c>
      <c r="BD1" s="1183"/>
      <c r="BE1" s="1183"/>
      <c r="BF1" s="1183"/>
      <c r="BG1" s="1183"/>
      <c r="BH1" s="1183"/>
      <c r="BI1" s="1183"/>
      <c r="BJ1" s="1183"/>
      <c r="BK1" s="1183"/>
      <c r="BL1" s="1183"/>
      <c r="BM1" s="1183"/>
      <c r="BN1" s="1183"/>
      <c r="BO1" s="1183"/>
      <c r="BP1" s="1183"/>
      <c r="BQ1" s="1183"/>
      <c r="BR1" s="1183"/>
      <c r="BS1" s="1183"/>
      <c r="BW1" s="268"/>
      <c r="BX1" s="268"/>
      <c r="BY1" s="268"/>
      <c r="CA1" s="268"/>
      <c r="CB1" s="268"/>
      <c r="CC1" s="268"/>
      <c r="CG1" s="268"/>
      <c r="CH1" s="268"/>
      <c r="CI1" s="268"/>
      <c r="CM1" s="379"/>
    </row>
    <row r="2" spans="1:91" s="236" customFormat="1" ht="13.5" customHeight="1" x14ac:dyDescent="0.15">
      <c r="A2" s="943" t="s">
        <v>1</v>
      </c>
      <c r="B2" s="944"/>
      <c r="C2" s="944"/>
      <c r="D2" s="944"/>
      <c r="E2" s="944"/>
      <c r="F2" s="944"/>
      <c r="G2" s="944"/>
      <c r="H2" s="944"/>
      <c r="I2" s="944"/>
      <c r="J2" s="945"/>
      <c r="K2" s="943" t="s">
        <v>0</v>
      </c>
      <c r="L2" s="944"/>
      <c r="M2" s="944"/>
      <c r="N2" s="944"/>
      <c r="O2" s="944"/>
      <c r="P2" s="944"/>
      <c r="Q2" s="944"/>
      <c r="R2" s="944"/>
      <c r="S2" s="944"/>
      <c r="T2" s="944"/>
      <c r="U2" s="944"/>
      <c r="V2" s="944"/>
      <c r="W2" s="944"/>
      <c r="X2" s="944"/>
      <c r="Y2" s="944"/>
      <c r="Z2" s="945"/>
      <c r="AA2" s="943" t="s">
        <v>343</v>
      </c>
      <c r="AB2" s="944"/>
      <c r="AC2" s="944"/>
      <c r="AD2" s="944"/>
      <c r="AE2" s="944"/>
      <c r="AF2" s="944"/>
      <c r="AG2" s="945"/>
      <c r="AH2" s="944" t="s">
        <v>116</v>
      </c>
      <c r="AI2" s="944"/>
      <c r="AJ2" s="944"/>
      <c r="AK2" s="944"/>
      <c r="AL2" s="944"/>
      <c r="AM2" s="944"/>
      <c r="AN2" s="944"/>
      <c r="AO2" s="944"/>
      <c r="AP2" s="944"/>
      <c r="AQ2" s="944"/>
      <c r="AR2" s="944"/>
      <c r="AS2" s="944"/>
      <c r="AT2" s="944"/>
      <c r="AU2" s="944"/>
      <c r="AV2" s="944"/>
      <c r="AW2" s="944"/>
      <c r="AX2" s="944"/>
      <c r="AY2" s="1009" t="s">
        <v>1554</v>
      </c>
      <c r="AZ2" s="1009"/>
      <c r="BA2" s="1009"/>
      <c r="BB2" s="1009"/>
      <c r="BC2" s="1009"/>
      <c r="BD2" s="1009"/>
      <c r="BE2" s="1009"/>
      <c r="BF2" s="1009" t="s">
        <v>1555</v>
      </c>
      <c r="BG2" s="1009"/>
      <c r="BH2" s="1009"/>
      <c r="BI2" s="1009"/>
      <c r="BJ2" s="1009"/>
      <c r="BK2" s="1009"/>
      <c r="BL2" s="943"/>
      <c r="BM2" s="943" t="s">
        <v>1556</v>
      </c>
      <c r="BN2" s="944"/>
      <c r="BO2" s="944"/>
      <c r="BP2" s="944"/>
      <c r="BQ2" s="944"/>
      <c r="BR2" s="944"/>
      <c r="BS2" s="945"/>
      <c r="BW2" s="268"/>
      <c r="BX2" s="268"/>
      <c r="BY2" s="268"/>
      <c r="CA2" s="268"/>
      <c r="CB2" s="268"/>
      <c r="CC2" s="268"/>
      <c r="CG2" s="268"/>
      <c r="CH2" s="268"/>
      <c r="CI2" s="268"/>
      <c r="CM2" s="379"/>
    </row>
    <row r="3" spans="1:91" s="236" customFormat="1" ht="20.25" customHeight="1" thickBot="1" x14ac:dyDescent="0.2">
      <c r="A3" s="1344" t="str">
        <f>新潟市!A3</f>
        <v>2026/--/--</v>
      </c>
      <c r="B3" s="1345"/>
      <c r="C3" s="1345"/>
      <c r="D3" s="1345"/>
      <c r="E3" s="1345"/>
      <c r="F3" s="1345"/>
      <c r="G3" s="1345"/>
      <c r="H3" s="1345"/>
      <c r="I3" s="1345"/>
      <c r="J3" s="1346"/>
      <c r="K3" s="1353">
        <f>新潟市!K3</f>
        <v>0</v>
      </c>
      <c r="L3" s="1353"/>
      <c r="M3" s="1353"/>
      <c r="N3" s="1353"/>
      <c r="O3" s="1353"/>
      <c r="P3" s="1353"/>
      <c r="Q3" s="1353"/>
      <c r="R3" s="1353"/>
      <c r="S3" s="1353"/>
      <c r="T3" s="1353"/>
      <c r="U3" s="1353"/>
      <c r="V3" s="1353"/>
      <c r="W3" s="1353"/>
      <c r="X3" s="1353"/>
      <c r="Y3" s="953" t="s">
        <v>1553</v>
      </c>
      <c r="Z3" s="954"/>
      <c r="AA3" s="1354">
        <f>新潟市!AA3</f>
        <v>0</v>
      </c>
      <c r="AB3" s="1355"/>
      <c r="AC3" s="1355"/>
      <c r="AD3" s="1355"/>
      <c r="AE3" s="1355"/>
      <c r="AF3" s="1355"/>
      <c r="AG3" s="1356"/>
      <c r="AH3" s="1271">
        <f>新潟市!AH3</f>
        <v>0</v>
      </c>
      <c r="AI3" s="1271"/>
      <c r="AJ3" s="1271"/>
      <c r="AK3" s="1271"/>
      <c r="AL3" s="1271"/>
      <c r="AM3" s="1271"/>
      <c r="AN3" s="1271"/>
      <c r="AO3" s="1271"/>
      <c r="AP3" s="1271"/>
      <c r="AQ3" s="1271"/>
      <c r="AR3" s="1271"/>
      <c r="AS3" s="1271"/>
      <c r="AT3" s="1271"/>
      <c r="AU3" s="1271"/>
      <c r="AV3" s="1271"/>
      <c r="AW3" s="1271"/>
      <c r="AX3" s="1271"/>
      <c r="AY3" s="1274">
        <f>BY49+CG49</f>
        <v>0</v>
      </c>
      <c r="AZ3" s="1274"/>
      <c r="BA3" s="1274"/>
      <c r="BB3" s="1274"/>
      <c r="BC3" s="1274"/>
      <c r="BD3" s="1274"/>
      <c r="BE3" s="1274"/>
      <c r="BF3" s="1274">
        <f>CA49</f>
        <v>0</v>
      </c>
      <c r="BG3" s="1274"/>
      <c r="BH3" s="1274"/>
      <c r="BI3" s="1274"/>
      <c r="BJ3" s="1274"/>
      <c r="BK3" s="1274"/>
      <c r="BL3" s="1275"/>
      <c r="BM3" s="1276">
        <f>AY3+BF3</f>
        <v>0</v>
      </c>
      <c r="BN3" s="1277"/>
      <c r="BO3" s="1277"/>
      <c r="BP3" s="1277"/>
      <c r="BQ3" s="1277"/>
      <c r="BR3" s="1277"/>
      <c r="BS3" s="1278"/>
      <c r="BW3" s="268"/>
      <c r="BX3" s="268"/>
      <c r="BY3" s="268"/>
      <c r="CA3" s="268"/>
      <c r="CB3" s="268"/>
      <c r="CC3" s="268"/>
      <c r="CG3" s="268"/>
      <c r="CH3" s="268"/>
      <c r="CI3" s="268"/>
      <c r="CM3" s="379"/>
    </row>
    <row r="4" spans="1:91" s="236" customFormat="1" ht="13.5" customHeight="1" x14ac:dyDescent="0.15">
      <c r="A4" s="1347"/>
      <c r="B4" s="1348"/>
      <c r="C4" s="1348"/>
      <c r="D4" s="1348"/>
      <c r="E4" s="1348"/>
      <c r="F4" s="1348"/>
      <c r="G4" s="1348"/>
      <c r="H4" s="1348"/>
      <c r="I4" s="1348"/>
      <c r="J4" s="1349"/>
      <c r="K4" s="943" t="s">
        <v>2</v>
      </c>
      <c r="L4" s="944"/>
      <c r="M4" s="944"/>
      <c r="N4" s="944"/>
      <c r="O4" s="944"/>
      <c r="P4" s="944"/>
      <c r="Q4" s="944"/>
      <c r="R4" s="944"/>
      <c r="S4" s="944"/>
      <c r="T4" s="944"/>
      <c r="U4" s="944"/>
      <c r="V4" s="944"/>
      <c r="W4" s="944"/>
      <c r="X4" s="944"/>
      <c r="Y4" s="944"/>
      <c r="Z4" s="945"/>
      <c r="AA4" s="943" t="s">
        <v>362</v>
      </c>
      <c r="AB4" s="944"/>
      <c r="AC4" s="944"/>
      <c r="AD4" s="944"/>
      <c r="AE4" s="944"/>
      <c r="AF4" s="944"/>
      <c r="AG4" s="945"/>
      <c r="AH4" s="1272"/>
      <c r="AI4" s="1272"/>
      <c r="AJ4" s="1272"/>
      <c r="AK4" s="1272"/>
      <c r="AL4" s="1272"/>
      <c r="AM4" s="1272"/>
      <c r="AN4" s="1272"/>
      <c r="AO4" s="1272"/>
      <c r="AP4" s="1272"/>
      <c r="AQ4" s="1272"/>
      <c r="AR4" s="1272"/>
      <c r="AS4" s="1272"/>
      <c r="AT4" s="1272"/>
      <c r="AU4" s="1272"/>
      <c r="AV4" s="1272"/>
      <c r="AW4" s="1272"/>
      <c r="AX4" s="1272"/>
      <c r="AY4" s="997" t="s">
        <v>1557</v>
      </c>
      <c r="AZ4" s="998"/>
      <c r="BA4" s="998"/>
      <c r="BB4" s="998"/>
      <c r="BC4" s="998"/>
      <c r="BD4" s="998"/>
      <c r="BE4" s="998"/>
      <c r="BF4" s="1013" t="s">
        <v>1558</v>
      </c>
      <c r="BG4" s="1013"/>
      <c r="BH4" s="1013"/>
      <c r="BI4" s="1013"/>
      <c r="BJ4" s="1013"/>
      <c r="BK4" s="1013"/>
      <c r="BL4" s="1010"/>
      <c r="BM4" s="1010" t="s">
        <v>1559</v>
      </c>
      <c r="BN4" s="1011"/>
      <c r="BO4" s="1011"/>
      <c r="BP4" s="1011"/>
      <c r="BQ4" s="1011"/>
      <c r="BR4" s="1011"/>
      <c r="BS4" s="1012"/>
      <c r="BW4" s="268"/>
      <c r="BX4" s="268"/>
      <c r="BY4" s="268"/>
      <c r="CA4" s="268"/>
      <c r="CB4" s="268"/>
      <c r="CC4" s="268"/>
      <c r="CG4" s="268"/>
      <c r="CH4" s="268"/>
      <c r="CI4" s="268"/>
      <c r="CM4" s="379"/>
    </row>
    <row r="5" spans="1:91" s="236" customFormat="1" ht="20.25" customHeight="1" thickBot="1" x14ac:dyDescent="0.2">
      <c r="A5" s="1350"/>
      <c r="B5" s="1351"/>
      <c r="C5" s="1351"/>
      <c r="D5" s="1351"/>
      <c r="E5" s="1351"/>
      <c r="F5" s="1351"/>
      <c r="G5" s="1351"/>
      <c r="H5" s="1351"/>
      <c r="I5" s="1351"/>
      <c r="J5" s="1352"/>
      <c r="K5" s="1357">
        <f>新潟市!K5</f>
        <v>0</v>
      </c>
      <c r="L5" s="1358"/>
      <c r="M5" s="1358"/>
      <c r="N5" s="1358"/>
      <c r="O5" s="1358"/>
      <c r="P5" s="1358"/>
      <c r="Q5" s="1358"/>
      <c r="R5" s="1358"/>
      <c r="S5" s="1358"/>
      <c r="T5" s="1358"/>
      <c r="U5" s="1358"/>
      <c r="V5" s="1358"/>
      <c r="W5" s="1358"/>
      <c r="X5" s="1358"/>
      <c r="Y5" s="1007" t="s">
        <v>1553</v>
      </c>
      <c r="Z5" s="1008"/>
      <c r="AA5" s="1276">
        <f>新潟市!AA5</f>
        <v>0</v>
      </c>
      <c r="AB5" s="1277"/>
      <c r="AC5" s="1277"/>
      <c r="AD5" s="1277"/>
      <c r="AE5" s="1277"/>
      <c r="AF5" s="1277"/>
      <c r="AG5" s="1278"/>
      <c r="AH5" s="1273"/>
      <c r="AI5" s="1273"/>
      <c r="AJ5" s="1273"/>
      <c r="AK5" s="1273"/>
      <c r="AL5" s="1273"/>
      <c r="AM5" s="1273"/>
      <c r="AN5" s="1273"/>
      <c r="AO5" s="1273"/>
      <c r="AP5" s="1273"/>
      <c r="AQ5" s="1273"/>
      <c r="AR5" s="1273"/>
      <c r="AS5" s="1273"/>
      <c r="AT5" s="1273"/>
      <c r="AU5" s="1273"/>
      <c r="AV5" s="1273"/>
      <c r="AW5" s="1273"/>
      <c r="AX5" s="1273"/>
      <c r="AY5" s="1184">
        <f>新潟市!AY5</f>
        <v>0</v>
      </c>
      <c r="AZ5" s="1185"/>
      <c r="BA5" s="1185"/>
      <c r="BB5" s="1185"/>
      <c r="BC5" s="1185"/>
      <c r="BD5" s="1185"/>
      <c r="BE5" s="1185"/>
      <c r="BF5" s="1004">
        <f>新潟市!BF5</f>
        <v>0</v>
      </c>
      <c r="BG5" s="1004"/>
      <c r="BH5" s="1004"/>
      <c r="BI5" s="1004"/>
      <c r="BJ5" s="1004"/>
      <c r="BK5" s="1004"/>
      <c r="BL5" s="999"/>
      <c r="BM5" s="999">
        <f>新潟市!BM5</f>
        <v>0</v>
      </c>
      <c r="BN5" s="1002"/>
      <c r="BO5" s="1002"/>
      <c r="BP5" s="1002"/>
      <c r="BQ5" s="1002"/>
      <c r="BR5" s="1002"/>
      <c r="BS5" s="1282"/>
      <c r="BW5" s="268"/>
      <c r="BX5" s="268"/>
      <c r="BY5" s="268"/>
      <c r="CA5" s="268"/>
      <c r="CB5" s="268"/>
      <c r="CC5" s="268"/>
      <c r="CG5" s="268"/>
      <c r="CH5" s="268"/>
      <c r="CI5" s="268"/>
      <c r="CM5" s="379"/>
    </row>
    <row r="6" spans="1:91" s="236" customFormat="1" ht="4.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W6" s="268"/>
      <c r="BX6" s="268"/>
      <c r="BY6" s="268"/>
      <c r="CA6" s="268"/>
      <c r="CB6" s="268"/>
      <c r="CC6" s="268"/>
      <c r="CG6" s="268"/>
      <c r="CH6" s="268"/>
      <c r="CI6" s="268"/>
      <c r="CM6" s="379"/>
    </row>
    <row r="7" spans="1:91" s="236" customFormat="1" ht="13.5" customHeight="1" x14ac:dyDescent="0.15">
      <c r="A7" s="248"/>
      <c r="B7" s="1136" t="s">
        <v>123</v>
      </c>
      <c r="C7" s="1137"/>
      <c r="D7" s="1137"/>
      <c r="E7" s="1137"/>
      <c r="F7" s="1137"/>
      <c r="G7" s="1137"/>
      <c r="H7" s="1137"/>
      <c r="I7" s="1137"/>
      <c r="J7" s="1137"/>
      <c r="K7" s="1137"/>
      <c r="L7" s="1137"/>
      <c r="M7" s="1137"/>
      <c r="N7" s="1137"/>
      <c r="O7" s="1137"/>
      <c r="P7" s="1137"/>
      <c r="Q7" s="1137"/>
      <c r="R7" s="1137"/>
      <c r="S7" s="1137"/>
      <c r="T7" s="1137"/>
      <c r="U7" s="1137"/>
      <c r="V7" s="1137"/>
      <c r="W7" s="1137"/>
      <c r="X7" s="1137"/>
      <c r="Y7" s="1138"/>
      <c r="Z7" s="1130" t="s">
        <v>296</v>
      </c>
      <c r="AA7" s="1131"/>
      <c r="AB7" s="1131"/>
      <c r="AC7" s="1131"/>
      <c r="AD7" s="1131"/>
      <c r="AE7" s="1131"/>
      <c r="AF7" s="1131"/>
      <c r="AG7" s="1131"/>
      <c r="AH7" s="1131"/>
      <c r="AI7" s="1131"/>
      <c r="AJ7" s="1131"/>
      <c r="AK7" s="1131"/>
      <c r="AL7" s="1131"/>
      <c r="AM7" s="1131"/>
      <c r="AN7" s="1131"/>
      <c r="AO7" s="1131"/>
      <c r="AP7" s="1131"/>
      <c r="AQ7" s="1131"/>
      <c r="AR7" s="1247" t="s">
        <v>3</v>
      </c>
      <c r="AS7" s="1202"/>
      <c r="AT7" s="1202"/>
      <c r="AU7" s="1202"/>
      <c r="AV7" s="1202"/>
      <c r="AW7" s="1202"/>
      <c r="AX7" s="1202"/>
      <c r="AY7" s="1202"/>
      <c r="AZ7" s="1202"/>
      <c r="BA7" s="1202"/>
      <c r="BB7" s="1202"/>
      <c r="BC7" s="1130" t="s">
        <v>296</v>
      </c>
      <c r="BD7" s="1131"/>
      <c r="BE7" s="1131"/>
      <c r="BF7" s="1131"/>
      <c r="BG7" s="1131"/>
      <c r="BH7" s="1131"/>
      <c r="BI7" s="1131"/>
      <c r="BJ7" s="1131"/>
      <c r="BK7" s="1131"/>
      <c r="BL7" s="1131"/>
      <c r="BM7" s="1131"/>
      <c r="BN7" s="1131"/>
      <c r="BO7" s="1131"/>
      <c r="BP7" s="1131"/>
      <c r="BQ7" s="1131"/>
      <c r="BR7" s="1131"/>
      <c r="BS7" s="1200"/>
      <c r="BU7" s="1170" t="s">
        <v>378</v>
      </c>
      <c r="BV7" s="1177"/>
      <c r="BW7" s="1177"/>
      <c r="BX7" s="1177"/>
      <c r="BY7" s="1177"/>
      <c r="BZ7" s="1171"/>
      <c r="CA7" s="237" t="s">
        <v>1206</v>
      </c>
      <c r="CB7" s="417" t="s">
        <v>1207</v>
      </c>
      <c r="CC7" s="418" t="s">
        <v>1208</v>
      </c>
      <c r="CD7" s="238"/>
      <c r="CE7" s="1170" t="s">
        <v>1209</v>
      </c>
      <c r="CF7" s="1176"/>
      <c r="CG7" s="1177"/>
      <c r="CH7" s="1171"/>
      <c r="CI7" s="250"/>
      <c r="CJ7" s="1242" t="s">
        <v>1224</v>
      </c>
      <c r="CK7" s="1243"/>
      <c r="CM7" s="377" t="s">
        <v>3</v>
      </c>
    </row>
    <row r="8" spans="1:91" s="239" customFormat="1" ht="12" customHeight="1" thickBot="1" x14ac:dyDescent="0.2">
      <c r="A8" s="249" t="s">
        <v>1336</v>
      </c>
      <c r="B8" s="1168" t="s">
        <v>4</v>
      </c>
      <c r="C8" s="1146"/>
      <c r="D8" s="1146"/>
      <c r="E8" s="1139" t="s">
        <v>5</v>
      </c>
      <c r="F8" s="1139"/>
      <c r="G8" s="1140"/>
      <c r="H8" s="1145" t="s">
        <v>1228</v>
      </c>
      <c r="I8" s="1146"/>
      <c r="J8" s="1146"/>
      <c r="K8" s="1146" t="s">
        <v>117</v>
      </c>
      <c r="L8" s="1146"/>
      <c r="M8" s="1169"/>
      <c r="N8" s="1145" t="s">
        <v>122</v>
      </c>
      <c r="O8" s="1146"/>
      <c r="P8" s="1146"/>
      <c r="Q8" s="1146" t="s">
        <v>117</v>
      </c>
      <c r="R8" s="1146"/>
      <c r="S8" s="1169"/>
      <c r="T8" s="1141" t="s">
        <v>1230</v>
      </c>
      <c r="U8" s="1142"/>
      <c r="V8" s="1142"/>
      <c r="W8" s="1143" t="s">
        <v>121</v>
      </c>
      <c r="X8" s="1143"/>
      <c r="Y8" s="1469"/>
      <c r="Z8" s="1133"/>
      <c r="AA8" s="1134"/>
      <c r="AB8" s="1134"/>
      <c r="AC8" s="1134"/>
      <c r="AD8" s="1134"/>
      <c r="AE8" s="1134"/>
      <c r="AF8" s="1134"/>
      <c r="AG8" s="1134"/>
      <c r="AH8" s="1134"/>
      <c r="AI8" s="1134"/>
      <c r="AJ8" s="1134"/>
      <c r="AK8" s="1134"/>
      <c r="AL8" s="1134"/>
      <c r="AM8" s="1134"/>
      <c r="AN8" s="1134"/>
      <c r="AO8" s="1134"/>
      <c r="AP8" s="1134"/>
      <c r="AQ8" s="1134"/>
      <c r="AR8" s="1472" t="s">
        <v>4</v>
      </c>
      <c r="AS8" s="1139"/>
      <c r="AT8" s="1139"/>
      <c r="AU8" s="1139" t="s">
        <v>5</v>
      </c>
      <c r="AV8" s="1140"/>
      <c r="AW8" s="1145" t="s">
        <v>6</v>
      </c>
      <c r="AX8" s="1146"/>
      <c r="AY8" s="1146"/>
      <c r="AZ8" s="1146" t="s">
        <v>7</v>
      </c>
      <c r="BA8" s="1146"/>
      <c r="BB8" s="1470"/>
      <c r="BC8" s="1133"/>
      <c r="BD8" s="1134"/>
      <c r="BE8" s="1134"/>
      <c r="BF8" s="1134"/>
      <c r="BG8" s="1134"/>
      <c r="BH8" s="1134"/>
      <c r="BI8" s="1134"/>
      <c r="BJ8" s="1134"/>
      <c r="BK8" s="1134"/>
      <c r="BL8" s="1134"/>
      <c r="BM8" s="1134"/>
      <c r="BN8" s="1134"/>
      <c r="BO8" s="1134"/>
      <c r="BP8" s="1134"/>
      <c r="BQ8" s="1134"/>
      <c r="BR8" s="1134"/>
      <c r="BS8" s="1201"/>
      <c r="BU8" s="240" t="s">
        <v>382</v>
      </c>
      <c r="BV8" s="241" t="s">
        <v>380</v>
      </c>
      <c r="BW8" s="244" t="s">
        <v>383</v>
      </c>
      <c r="BX8" s="244" t="s">
        <v>384</v>
      </c>
      <c r="BY8" s="244" t="s">
        <v>379</v>
      </c>
      <c r="BZ8" s="251" t="s">
        <v>1198</v>
      </c>
      <c r="CA8" s="246" t="s">
        <v>379</v>
      </c>
      <c r="CB8" s="419" t="s">
        <v>379</v>
      </c>
      <c r="CC8" s="420" t="s">
        <v>379</v>
      </c>
      <c r="CD8" s="247"/>
      <c r="CE8" s="240" t="s">
        <v>382</v>
      </c>
      <c r="CF8" s="241" t="s">
        <v>380</v>
      </c>
      <c r="CG8" s="244" t="s">
        <v>379</v>
      </c>
      <c r="CH8" s="252" t="s">
        <v>1198</v>
      </c>
      <c r="CI8" s="253"/>
      <c r="CJ8" s="377" t="s">
        <v>340</v>
      </c>
      <c r="CK8" s="377" t="s">
        <v>1442</v>
      </c>
      <c r="CM8" s="377" t="s">
        <v>340</v>
      </c>
    </row>
    <row r="9" spans="1:91" ht="11.25" customHeight="1" x14ac:dyDescent="0.15">
      <c r="A9" s="1206" t="s">
        <v>1326</v>
      </c>
      <c r="B9" s="1436" t="s">
        <v>45</v>
      </c>
      <c r="C9" s="1437"/>
      <c r="D9" s="1437"/>
      <c r="E9" s="1153" t="s">
        <v>124</v>
      </c>
      <c r="F9" s="1153"/>
      <c r="G9" s="1154"/>
      <c r="H9" s="1211">
        <f>N9+W9</f>
        <v>3070</v>
      </c>
      <c r="I9" s="1212"/>
      <c r="J9" s="1212"/>
      <c r="K9" s="1217"/>
      <c r="L9" s="1217"/>
      <c r="M9" s="1218"/>
      <c r="N9" s="1165">
        <f>IFERROR(VLOOKUP($CJ9,・!$G$2:$H$430,2,FALSE),"")</f>
        <v>3020</v>
      </c>
      <c r="O9" s="1166"/>
      <c r="P9" s="1167"/>
      <c r="Q9" s="1160"/>
      <c r="R9" s="1160"/>
      <c r="S9" s="1161"/>
      <c r="T9" s="1213" t="str">
        <f>IF(K9="","",IF(K9&lt;=W9,K9,K9-W9))</f>
        <v/>
      </c>
      <c r="U9" s="1214"/>
      <c r="V9" s="1215"/>
      <c r="W9" s="965">
        <f>IFERROR(VLOOKUP($CK9,・!$G$2:$H$430,2,FALSE),"")</f>
        <v>50</v>
      </c>
      <c r="X9" s="963"/>
      <c r="Y9" s="963"/>
      <c r="Z9" s="1208"/>
      <c r="AA9" s="1209"/>
      <c r="AB9" s="1209"/>
      <c r="AC9" s="1209"/>
      <c r="AD9" s="1209"/>
      <c r="AE9" s="1209"/>
      <c r="AF9" s="1209"/>
      <c r="AG9" s="1209"/>
      <c r="AH9" s="1209"/>
      <c r="AI9" s="1209"/>
      <c r="AJ9" s="1209"/>
      <c r="AK9" s="1209"/>
      <c r="AL9" s="1209"/>
      <c r="AM9" s="1209"/>
      <c r="AN9" s="1209"/>
      <c r="AO9" s="1209"/>
      <c r="AP9" s="1209"/>
      <c r="AQ9" s="1210"/>
      <c r="AR9" s="1253" t="s">
        <v>126</v>
      </c>
      <c r="AS9" s="1254"/>
      <c r="AT9" s="1255"/>
      <c r="AU9" s="1416" t="s">
        <v>49</v>
      </c>
      <c r="AV9" s="1471"/>
      <c r="AW9" s="1165">
        <f>IFERROR(VLOOKUP($CM9,・!$G$2:$H$430,2,FALSE),"")</f>
        <v>590</v>
      </c>
      <c r="AX9" s="1166"/>
      <c r="AY9" s="1167"/>
      <c r="AZ9" s="1248"/>
      <c r="BA9" s="1248"/>
      <c r="BB9" s="1249"/>
      <c r="BC9" s="1222"/>
      <c r="BD9" s="1223"/>
      <c r="BE9" s="1223"/>
      <c r="BF9" s="1223"/>
      <c r="BG9" s="1223"/>
      <c r="BH9" s="1223"/>
      <c r="BI9" s="1223"/>
      <c r="BJ9" s="1223"/>
      <c r="BK9" s="1223"/>
      <c r="BL9" s="1223"/>
      <c r="BM9" s="1223"/>
      <c r="BN9" s="1223"/>
      <c r="BO9" s="1223"/>
      <c r="BP9" s="1223"/>
      <c r="BQ9" s="1223"/>
      <c r="BR9" s="1223"/>
      <c r="BS9" s="1224"/>
      <c r="BU9" s="61" t="s">
        <v>45</v>
      </c>
      <c r="BV9" s="62">
        <v>20101</v>
      </c>
      <c r="BW9" s="93">
        <f t="shared" ref="BW9:BW16" si="0">Q9</f>
        <v>0</v>
      </c>
      <c r="BX9" s="93" t="str">
        <f t="shared" ref="BX9:BX16" si="1">T9</f>
        <v/>
      </c>
      <c r="BY9" s="93">
        <f t="shared" ref="BY9:BY44" si="2">SUM(BW9:BX9)</f>
        <v>0</v>
      </c>
      <c r="BZ9" s="103">
        <f t="shared" ref="BZ9:BZ44" si="3">Z9</f>
        <v>0</v>
      </c>
      <c r="CA9" s="145" t="str">
        <f t="shared" ref="CA9:CA46" si="4">IF($K9&gt;$W9,$W9,"")</f>
        <v/>
      </c>
      <c r="CB9" s="427"/>
      <c r="CC9" s="428"/>
      <c r="CD9" s="7"/>
      <c r="CE9" s="61" t="s">
        <v>126</v>
      </c>
      <c r="CF9" s="62">
        <v>20106</v>
      </c>
      <c r="CG9" s="93">
        <f t="shared" ref="CG9:CG10" si="5">AZ9</f>
        <v>0</v>
      </c>
      <c r="CH9" s="94">
        <f>BC9</f>
        <v>0</v>
      </c>
      <c r="CI9" s="100"/>
      <c r="CJ9" s="378">
        <v>201011</v>
      </c>
      <c r="CK9" s="378">
        <v>201013</v>
      </c>
      <c r="CM9" s="378">
        <v>201061</v>
      </c>
    </row>
    <row r="10" spans="1:91" ht="11.25" customHeight="1" x14ac:dyDescent="0.15">
      <c r="A10" s="1206"/>
      <c r="B10" s="1308" t="s">
        <v>46</v>
      </c>
      <c r="C10" s="1309"/>
      <c r="D10" s="1309"/>
      <c r="E10" s="1071" t="s">
        <v>14</v>
      </c>
      <c r="F10" s="1071"/>
      <c r="G10" s="1072"/>
      <c r="H10" s="1211">
        <f>N10+W10</f>
        <v>3880</v>
      </c>
      <c r="I10" s="1212"/>
      <c r="J10" s="1212"/>
      <c r="K10" s="1217"/>
      <c r="L10" s="1217"/>
      <c r="M10" s="1218"/>
      <c r="N10" s="1077">
        <f>IFERROR(VLOOKUP($CJ10,・!$G$2:$H$430,2,FALSE),"")</f>
        <v>3700</v>
      </c>
      <c r="O10" s="1078"/>
      <c r="P10" s="1079"/>
      <c r="Q10" s="960"/>
      <c r="R10" s="960"/>
      <c r="S10" s="961"/>
      <c r="T10" s="1213" t="str">
        <f>IF(K10="","",IF(K10&lt;=W10,K10,K10-W10))</f>
        <v/>
      </c>
      <c r="U10" s="1214"/>
      <c r="V10" s="1215"/>
      <c r="W10" s="965">
        <f>IFERROR(VLOOKUP($CK10,・!$G$2:$H$430,2,FALSE),"")</f>
        <v>180</v>
      </c>
      <c r="X10" s="963"/>
      <c r="Y10" s="963"/>
      <c r="Z10" s="1283"/>
      <c r="AA10" s="1284"/>
      <c r="AB10" s="1284"/>
      <c r="AC10" s="1284"/>
      <c r="AD10" s="1284"/>
      <c r="AE10" s="1284"/>
      <c r="AF10" s="1284"/>
      <c r="AG10" s="1284"/>
      <c r="AH10" s="1284"/>
      <c r="AI10" s="1284"/>
      <c r="AJ10" s="1284"/>
      <c r="AK10" s="1284"/>
      <c r="AL10" s="1284"/>
      <c r="AM10" s="1284"/>
      <c r="AN10" s="1284"/>
      <c r="AO10" s="1284"/>
      <c r="AP10" s="1284"/>
      <c r="AQ10" s="1285"/>
      <c r="AR10" s="1019" t="s">
        <v>126</v>
      </c>
      <c r="AS10" s="1015"/>
      <c r="AT10" s="1015"/>
      <c r="AU10" s="955" t="s">
        <v>29</v>
      </c>
      <c r="AV10" s="1293"/>
      <c r="AW10" s="1244">
        <f>IFERROR(VLOOKUP($CM10,・!$G$2:$H$430,2,FALSE),"")</f>
        <v>600</v>
      </c>
      <c r="AX10" s="1245"/>
      <c r="AY10" s="1246"/>
      <c r="AZ10" s="1248"/>
      <c r="BA10" s="1248"/>
      <c r="BB10" s="1249"/>
      <c r="BC10" s="1250"/>
      <c r="BD10" s="1251"/>
      <c r="BE10" s="1251"/>
      <c r="BF10" s="1251"/>
      <c r="BG10" s="1251"/>
      <c r="BH10" s="1251"/>
      <c r="BI10" s="1251"/>
      <c r="BJ10" s="1251"/>
      <c r="BK10" s="1251"/>
      <c r="BL10" s="1251"/>
      <c r="BM10" s="1251"/>
      <c r="BN10" s="1251"/>
      <c r="BO10" s="1251"/>
      <c r="BP10" s="1251"/>
      <c r="BQ10" s="1251"/>
      <c r="BR10" s="1251"/>
      <c r="BS10" s="1252"/>
      <c r="BU10" s="46" t="s">
        <v>46</v>
      </c>
      <c r="BV10" s="51">
        <v>20102</v>
      </c>
      <c r="BW10" s="95">
        <f t="shared" si="0"/>
        <v>0</v>
      </c>
      <c r="BX10" s="95" t="str">
        <f t="shared" si="1"/>
        <v/>
      </c>
      <c r="BY10" s="95">
        <f t="shared" si="2"/>
        <v>0</v>
      </c>
      <c r="BZ10" s="104">
        <f t="shared" si="3"/>
        <v>0</v>
      </c>
      <c r="CA10" s="145" t="str">
        <f t="shared" si="4"/>
        <v/>
      </c>
      <c r="CB10" s="429"/>
      <c r="CC10" s="430"/>
      <c r="CD10" s="7"/>
      <c r="CE10" s="46" t="s">
        <v>126</v>
      </c>
      <c r="CF10" s="51">
        <v>220107</v>
      </c>
      <c r="CG10" s="95">
        <f t="shared" si="5"/>
        <v>0</v>
      </c>
      <c r="CH10" s="96">
        <f t="shared" ref="CH10:CH47" si="6">BC10</f>
        <v>0</v>
      </c>
      <c r="CI10" s="100"/>
      <c r="CJ10" s="378">
        <v>201021</v>
      </c>
      <c r="CK10" s="378">
        <v>201023</v>
      </c>
      <c r="CM10" s="378">
        <v>2201071</v>
      </c>
    </row>
    <row r="11" spans="1:91" ht="11.25" customHeight="1" x14ac:dyDescent="0.15">
      <c r="A11" s="1206"/>
      <c r="B11" s="1308" t="s">
        <v>125</v>
      </c>
      <c r="C11" s="1309"/>
      <c r="D11" s="1309"/>
      <c r="E11" s="1071" t="s">
        <v>14</v>
      </c>
      <c r="F11" s="1071"/>
      <c r="G11" s="1072"/>
      <c r="H11" s="1211">
        <f>N11+W11</f>
        <v>650</v>
      </c>
      <c r="I11" s="1212"/>
      <c r="J11" s="1212"/>
      <c r="K11" s="1217"/>
      <c r="L11" s="1217"/>
      <c r="M11" s="1218"/>
      <c r="N11" s="1077">
        <f>IFERROR(VLOOKUP($CJ11,・!$G$2:$H$430,2,FALSE),"")</f>
        <v>630</v>
      </c>
      <c r="O11" s="1078"/>
      <c r="P11" s="1079"/>
      <c r="Q11" s="960"/>
      <c r="R11" s="960"/>
      <c r="S11" s="961"/>
      <c r="T11" s="964" t="str">
        <f>IF(K11="","",IF(K11&lt;=W11,K11,K11-W11))</f>
        <v/>
      </c>
      <c r="U11" s="1216"/>
      <c r="V11" s="1216"/>
      <c r="W11" s="965">
        <f>IFERROR(VLOOKUP($CK11,・!$G$2:$H$430,2,FALSE),"")</f>
        <v>20</v>
      </c>
      <c r="X11" s="963"/>
      <c r="Y11" s="963"/>
      <c r="Z11" s="1283"/>
      <c r="AA11" s="1284"/>
      <c r="AB11" s="1284"/>
      <c r="AC11" s="1284"/>
      <c r="AD11" s="1284"/>
      <c r="AE11" s="1284"/>
      <c r="AF11" s="1284"/>
      <c r="AG11" s="1284"/>
      <c r="AH11" s="1284"/>
      <c r="AI11" s="1284"/>
      <c r="AJ11" s="1284"/>
      <c r="AK11" s="1284"/>
      <c r="AL11" s="1284"/>
      <c r="AM11" s="1284"/>
      <c r="AN11" s="1284"/>
      <c r="AO11" s="1284"/>
      <c r="AP11" s="1284"/>
      <c r="AQ11" s="1285"/>
      <c r="AR11" s="1318"/>
      <c r="AS11" s="1319"/>
      <c r="AT11" s="1319"/>
      <c r="AU11" s="1319"/>
      <c r="AV11" s="1319"/>
      <c r="AW11" s="1319"/>
      <c r="AX11" s="1319"/>
      <c r="AY11" s="1319"/>
      <c r="AZ11" s="1319"/>
      <c r="BA11" s="1319"/>
      <c r="BB11" s="1320"/>
      <c r="BC11" s="1294"/>
      <c r="BD11" s="1295"/>
      <c r="BE11" s="1295"/>
      <c r="BF11" s="1295"/>
      <c r="BG11" s="1295"/>
      <c r="BH11" s="1295"/>
      <c r="BI11" s="1295"/>
      <c r="BJ11" s="1295"/>
      <c r="BK11" s="1295"/>
      <c r="BL11" s="1295"/>
      <c r="BM11" s="1295"/>
      <c r="BN11" s="1295"/>
      <c r="BO11" s="1295"/>
      <c r="BP11" s="1295"/>
      <c r="BQ11" s="1295"/>
      <c r="BR11" s="1295"/>
      <c r="BS11" s="1296"/>
      <c r="BU11" s="46" t="s">
        <v>125</v>
      </c>
      <c r="BV11" s="51">
        <v>20104</v>
      </c>
      <c r="BW11" s="95">
        <f t="shared" si="0"/>
        <v>0</v>
      </c>
      <c r="BX11" s="95" t="str">
        <f t="shared" si="1"/>
        <v/>
      </c>
      <c r="BY11" s="95">
        <f t="shared" si="2"/>
        <v>0</v>
      </c>
      <c r="BZ11" s="104">
        <f t="shared" si="3"/>
        <v>0</v>
      </c>
      <c r="CA11" s="145" t="str">
        <f t="shared" si="4"/>
        <v/>
      </c>
      <c r="CB11" s="429"/>
      <c r="CC11" s="430"/>
      <c r="CD11" s="7"/>
      <c r="CE11" s="46"/>
      <c r="CF11" s="51"/>
      <c r="CG11" s="95">
        <f t="shared" ref="CG11:CG47" si="7">AZ11</f>
        <v>0</v>
      </c>
      <c r="CH11" s="96">
        <f t="shared" si="6"/>
        <v>0</v>
      </c>
      <c r="CI11" s="100"/>
      <c r="CJ11" s="378">
        <v>201041</v>
      </c>
      <c r="CK11" s="378">
        <v>201043</v>
      </c>
      <c r="CM11" s="378"/>
    </row>
    <row r="12" spans="1:91" ht="11.25" customHeight="1" x14ac:dyDescent="0.15">
      <c r="A12" s="1206"/>
      <c r="B12" s="1308" t="s">
        <v>126</v>
      </c>
      <c r="C12" s="1309"/>
      <c r="D12" s="1309"/>
      <c r="E12" s="1071" t="s">
        <v>297</v>
      </c>
      <c r="F12" s="1071"/>
      <c r="G12" s="1072"/>
      <c r="H12" s="1211">
        <f>N12+W12</f>
        <v>5900</v>
      </c>
      <c r="I12" s="1212"/>
      <c r="J12" s="1212"/>
      <c r="K12" s="1217"/>
      <c r="L12" s="1217"/>
      <c r="M12" s="1218"/>
      <c r="N12" s="1077">
        <f>IFERROR(VLOOKUP($CJ12,・!$G$2:$H$430,2,FALSE),"")</f>
        <v>5600</v>
      </c>
      <c r="O12" s="1078"/>
      <c r="P12" s="1079"/>
      <c r="Q12" s="960"/>
      <c r="R12" s="960"/>
      <c r="S12" s="961"/>
      <c r="T12" s="964" t="str">
        <f>IF(K12="","",IF(K12&lt;=W12,K12,K12-W12))</f>
        <v/>
      </c>
      <c r="U12" s="1216"/>
      <c r="V12" s="1216"/>
      <c r="W12" s="965">
        <f>IFERROR(VLOOKUP($CK12,・!$G$2:$H$430,2,FALSE),"")</f>
        <v>300</v>
      </c>
      <c r="X12" s="963"/>
      <c r="Y12" s="963"/>
      <c r="Z12" s="1283"/>
      <c r="AA12" s="1284"/>
      <c r="AB12" s="1284"/>
      <c r="AC12" s="1284"/>
      <c r="AD12" s="1284"/>
      <c r="AE12" s="1284"/>
      <c r="AF12" s="1284"/>
      <c r="AG12" s="1284"/>
      <c r="AH12" s="1284"/>
      <c r="AI12" s="1284"/>
      <c r="AJ12" s="1284"/>
      <c r="AK12" s="1284"/>
      <c r="AL12" s="1284"/>
      <c r="AM12" s="1284"/>
      <c r="AN12" s="1284"/>
      <c r="AO12" s="1284"/>
      <c r="AP12" s="1284"/>
      <c r="AQ12" s="1285"/>
      <c r="AR12" s="1321"/>
      <c r="AS12" s="1322"/>
      <c r="AT12" s="1322"/>
      <c r="AU12" s="1322"/>
      <c r="AV12" s="1322"/>
      <c r="AW12" s="1322"/>
      <c r="AX12" s="1322"/>
      <c r="AY12" s="1322"/>
      <c r="AZ12" s="1322"/>
      <c r="BA12" s="1322"/>
      <c r="BB12" s="1323"/>
      <c r="BC12" s="1297"/>
      <c r="BD12" s="1298"/>
      <c r="BE12" s="1298"/>
      <c r="BF12" s="1298"/>
      <c r="BG12" s="1298"/>
      <c r="BH12" s="1298"/>
      <c r="BI12" s="1298"/>
      <c r="BJ12" s="1298"/>
      <c r="BK12" s="1298"/>
      <c r="BL12" s="1298"/>
      <c r="BM12" s="1298"/>
      <c r="BN12" s="1298"/>
      <c r="BO12" s="1298"/>
      <c r="BP12" s="1298"/>
      <c r="BQ12" s="1298"/>
      <c r="BR12" s="1298"/>
      <c r="BS12" s="1299"/>
      <c r="BU12" s="46" t="s">
        <v>126</v>
      </c>
      <c r="BV12" s="51">
        <v>20105</v>
      </c>
      <c r="BW12" s="95">
        <f t="shared" si="0"/>
        <v>0</v>
      </c>
      <c r="BX12" s="95" t="str">
        <f t="shared" si="1"/>
        <v/>
      </c>
      <c r="BY12" s="95">
        <f t="shared" si="2"/>
        <v>0</v>
      </c>
      <c r="BZ12" s="104">
        <f t="shared" si="3"/>
        <v>0</v>
      </c>
      <c r="CA12" s="145" t="str">
        <f t="shared" si="4"/>
        <v/>
      </c>
      <c r="CB12" s="429"/>
      <c r="CC12" s="430"/>
      <c r="CD12" s="7"/>
      <c r="CE12" s="46"/>
      <c r="CF12" s="51"/>
      <c r="CG12" s="95">
        <f t="shared" si="7"/>
        <v>0</v>
      </c>
      <c r="CH12" s="96">
        <f t="shared" si="6"/>
        <v>0</v>
      </c>
      <c r="CI12" s="100"/>
      <c r="CJ12" s="378">
        <v>201051</v>
      </c>
      <c r="CK12" s="378">
        <v>201053</v>
      </c>
      <c r="CM12" s="378"/>
    </row>
    <row r="13" spans="1:91" ht="11.25" customHeight="1" x14ac:dyDescent="0.15">
      <c r="A13" s="1206"/>
      <c r="B13" s="1308" t="s">
        <v>127</v>
      </c>
      <c r="C13" s="1309"/>
      <c r="D13" s="1309"/>
      <c r="E13" s="1071" t="s">
        <v>130</v>
      </c>
      <c r="F13" s="1071"/>
      <c r="G13" s="1072"/>
      <c r="H13" s="1211">
        <f t="shared" ref="H13:H14" si="8">N13+W13</f>
        <v>660</v>
      </c>
      <c r="I13" s="1212"/>
      <c r="J13" s="1212"/>
      <c r="K13" s="1217"/>
      <c r="L13" s="1217"/>
      <c r="M13" s="1218"/>
      <c r="N13" s="1077">
        <f>IFERROR(VLOOKUP($CJ13,・!$G$2:$H$430,2,FALSE),"")</f>
        <v>630</v>
      </c>
      <c r="O13" s="1078"/>
      <c r="P13" s="1079"/>
      <c r="Q13" s="960"/>
      <c r="R13" s="960"/>
      <c r="S13" s="961"/>
      <c r="T13" s="962" t="str">
        <f t="shared" ref="T13:T14" si="9">IF(K13="","",IF(K13&lt;=W13,K13,K13-W13))</f>
        <v/>
      </c>
      <c r="U13" s="963"/>
      <c r="V13" s="964"/>
      <c r="W13" s="965">
        <f>IFERROR(VLOOKUP($CK13,・!$G$2:$H$430,2,FALSE),"")</f>
        <v>30</v>
      </c>
      <c r="X13" s="963"/>
      <c r="Y13" s="963"/>
      <c r="Z13" s="1283"/>
      <c r="AA13" s="1284"/>
      <c r="AB13" s="1284"/>
      <c r="AC13" s="1284"/>
      <c r="AD13" s="1284"/>
      <c r="AE13" s="1284"/>
      <c r="AF13" s="1284"/>
      <c r="AG13" s="1284"/>
      <c r="AH13" s="1284"/>
      <c r="AI13" s="1284"/>
      <c r="AJ13" s="1284"/>
      <c r="AK13" s="1284"/>
      <c r="AL13" s="1284"/>
      <c r="AM13" s="1284"/>
      <c r="AN13" s="1284"/>
      <c r="AO13" s="1284"/>
      <c r="AP13" s="1284"/>
      <c r="AQ13" s="1285"/>
      <c r="AR13" s="1321"/>
      <c r="AS13" s="1322"/>
      <c r="AT13" s="1322"/>
      <c r="AU13" s="1322"/>
      <c r="AV13" s="1322"/>
      <c r="AW13" s="1322"/>
      <c r="AX13" s="1322"/>
      <c r="AY13" s="1322"/>
      <c r="AZ13" s="1322"/>
      <c r="BA13" s="1322"/>
      <c r="BB13" s="1323"/>
      <c r="BC13" s="1297"/>
      <c r="BD13" s="1298"/>
      <c r="BE13" s="1298"/>
      <c r="BF13" s="1298"/>
      <c r="BG13" s="1298"/>
      <c r="BH13" s="1298"/>
      <c r="BI13" s="1298"/>
      <c r="BJ13" s="1298"/>
      <c r="BK13" s="1298"/>
      <c r="BL13" s="1298"/>
      <c r="BM13" s="1298"/>
      <c r="BN13" s="1298"/>
      <c r="BO13" s="1298"/>
      <c r="BP13" s="1298"/>
      <c r="BQ13" s="1298"/>
      <c r="BR13" s="1298"/>
      <c r="BS13" s="1299"/>
      <c r="BU13" s="46" t="s">
        <v>127</v>
      </c>
      <c r="BV13" s="51">
        <v>20108</v>
      </c>
      <c r="BW13" s="95">
        <f t="shared" si="0"/>
        <v>0</v>
      </c>
      <c r="BX13" s="95" t="str">
        <f t="shared" si="1"/>
        <v/>
      </c>
      <c r="BY13" s="95">
        <f t="shared" si="2"/>
        <v>0</v>
      </c>
      <c r="BZ13" s="104">
        <f t="shared" si="3"/>
        <v>0</v>
      </c>
      <c r="CA13" s="145" t="str">
        <f t="shared" si="4"/>
        <v/>
      </c>
      <c r="CB13" s="429"/>
      <c r="CC13" s="430"/>
      <c r="CD13" s="7"/>
      <c r="CE13" s="46"/>
      <c r="CF13" s="51"/>
      <c r="CG13" s="95">
        <f t="shared" si="7"/>
        <v>0</v>
      </c>
      <c r="CH13" s="96">
        <f t="shared" si="6"/>
        <v>0</v>
      </c>
      <c r="CI13" s="100"/>
      <c r="CJ13" s="378">
        <v>201081</v>
      </c>
      <c r="CK13" s="378">
        <v>201083</v>
      </c>
      <c r="CM13" s="378"/>
    </row>
    <row r="14" spans="1:91" ht="11.25" customHeight="1" x14ac:dyDescent="0.15">
      <c r="A14" s="1206"/>
      <c r="B14" s="1308" t="s">
        <v>128</v>
      </c>
      <c r="C14" s="1309"/>
      <c r="D14" s="1309"/>
      <c r="E14" s="1071" t="s">
        <v>14</v>
      </c>
      <c r="F14" s="1071"/>
      <c r="G14" s="1072"/>
      <c r="H14" s="1211">
        <f t="shared" si="8"/>
        <v>4500</v>
      </c>
      <c r="I14" s="1212"/>
      <c r="J14" s="1212"/>
      <c r="K14" s="1217"/>
      <c r="L14" s="1217"/>
      <c r="M14" s="1218"/>
      <c r="N14" s="1077">
        <f>IFERROR(VLOOKUP($CJ14,・!$G$2:$H$430,2,FALSE),"")</f>
        <v>3700</v>
      </c>
      <c r="O14" s="1078"/>
      <c r="P14" s="1079"/>
      <c r="Q14" s="960"/>
      <c r="R14" s="960"/>
      <c r="S14" s="961"/>
      <c r="T14" s="962" t="str">
        <f t="shared" si="9"/>
        <v/>
      </c>
      <c r="U14" s="963"/>
      <c r="V14" s="964"/>
      <c r="W14" s="965">
        <f>IFERROR(VLOOKUP($CK14,・!$G$2:$H$430,2,FALSE),"")</f>
        <v>800</v>
      </c>
      <c r="X14" s="963"/>
      <c r="Y14" s="963"/>
      <c r="Z14" s="1283"/>
      <c r="AA14" s="1284"/>
      <c r="AB14" s="1284"/>
      <c r="AC14" s="1284"/>
      <c r="AD14" s="1284"/>
      <c r="AE14" s="1284"/>
      <c r="AF14" s="1284"/>
      <c r="AG14" s="1284"/>
      <c r="AH14" s="1284"/>
      <c r="AI14" s="1284"/>
      <c r="AJ14" s="1284"/>
      <c r="AK14" s="1284"/>
      <c r="AL14" s="1284"/>
      <c r="AM14" s="1284"/>
      <c r="AN14" s="1284"/>
      <c r="AO14" s="1284"/>
      <c r="AP14" s="1284"/>
      <c r="AQ14" s="1285"/>
      <c r="AR14" s="1321"/>
      <c r="AS14" s="1322"/>
      <c r="AT14" s="1322"/>
      <c r="AU14" s="1322"/>
      <c r="AV14" s="1322"/>
      <c r="AW14" s="1322"/>
      <c r="AX14" s="1322"/>
      <c r="AY14" s="1322"/>
      <c r="AZ14" s="1322"/>
      <c r="BA14" s="1322"/>
      <c r="BB14" s="1323"/>
      <c r="BC14" s="1297"/>
      <c r="BD14" s="1298"/>
      <c r="BE14" s="1298"/>
      <c r="BF14" s="1298"/>
      <c r="BG14" s="1298"/>
      <c r="BH14" s="1298"/>
      <c r="BI14" s="1298"/>
      <c r="BJ14" s="1298"/>
      <c r="BK14" s="1298"/>
      <c r="BL14" s="1298"/>
      <c r="BM14" s="1298"/>
      <c r="BN14" s="1298"/>
      <c r="BO14" s="1298"/>
      <c r="BP14" s="1298"/>
      <c r="BQ14" s="1298"/>
      <c r="BR14" s="1298"/>
      <c r="BS14" s="1299"/>
      <c r="BU14" s="46" t="s">
        <v>128</v>
      </c>
      <c r="BV14" s="51">
        <v>20109</v>
      </c>
      <c r="BW14" s="95">
        <f t="shared" si="0"/>
        <v>0</v>
      </c>
      <c r="BX14" s="95" t="str">
        <f t="shared" si="1"/>
        <v/>
      </c>
      <c r="BY14" s="95">
        <f t="shared" si="2"/>
        <v>0</v>
      </c>
      <c r="BZ14" s="104">
        <f t="shared" si="3"/>
        <v>0</v>
      </c>
      <c r="CA14" s="145" t="str">
        <f t="shared" si="4"/>
        <v/>
      </c>
      <c r="CB14" s="429"/>
      <c r="CC14" s="430"/>
      <c r="CD14" s="7"/>
      <c r="CE14" s="46"/>
      <c r="CF14" s="51"/>
      <c r="CG14" s="95">
        <f t="shared" si="7"/>
        <v>0</v>
      </c>
      <c r="CH14" s="96">
        <f t="shared" si="6"/>
        <v>0</v>
      </c>
      <c r="CI14" s="100"/>
      <c r="CJ14" s="378">
        <v>201091</v>
      </c>
      <c r="CK14" s="378">
        <v>201093</v>
      </c>
      <c r="CM14" s="378"/>
    </row>
    <row r="15" spans="1:91" ht="11.25" customHeight="1" x14ac:dyDescent="0.15">
      <c r="A15" s="1206"/>
      <c r="B15" s="1308" t="s">
        <v>129</v>
      </c>
      <c r="C15" s="1309"/>
      <c r="D15" s="1309"/>
      <c r="E15" s="1071" t="s">
        <v>14</v>
      </c>
      <c r="F15" s="1071"/>
      <c r="G15" s="1072"/>
      <c r="H15" s="1211">
        <f t="shared" ref="H15" si="10">N15+W15</f>
        <v>1050</v>
      </c>
      <c r="I15" s="1212"/>
      <c r="J15" s="1212"/>
      <c r="K15" s="1217"/>
      <c r="L15" s="1217"/>
      <c r="M15" s="1218"/>
      <c r="N15" s="1077">
        <f>IFERROR(VLOOKUP($CJ15,・!$G$2:$H$430,2,FALSE),"")</f>
        <v>1000</v>
      </c>
      <c r="O15" s="1078"/>
      <c r="P15" s="1079"/>
      <c r="Q15" s="960"/>
      <c r="R15" s="960"/>
      <c r="S15" s="961"/>
      <c r="T15" s="962" t="str">
        <f t="shared" ref="T15" si="11">IF(K15="","",IF(K15&lt;=W15,K15,K15-W15))</f>
        <v/>
      </c>
      <c r="U15" s="963"/>
      <c r="V15" s="964"/>
      <c r="W15" s="965">
        <f>IFERROR(VLOOKUP($CK15,・!$G$2:$H$430,2,FALSE),"")</f>
        <v>50</v>
      </c>
      <c r="X15" s="963"/>
      <c r="Y15" s="963"/>
      <c r="Z15" s="1283"/>
      <c r="AA15" s="1284"/>
      <c r="AB15" s="1284"/>
      <c r="AC15" s="1284"/>
      <c r="AD15" s="1284"/>
      <c r="AE15" s="1284"/>
      <c r="AF15" s="1284"/>
      <c r="AG15" s="1284"/>
      <c r="AH15" s="1284"/>
      <c r="AI15" s="1284"/>
      <c r="AJ15" s="1284"/>
      <c r="AK15" s="1284"/>
      <c r="AL15" s="1284"/>
      <c r="AM15" s="1284"/>
      <c r="AN15" s="1284"/>
      <c r="AO15" s="1284"/>
      <c r="AP15" s="1284"/>
      <c r="AQ15" s="1285"/>
      <c r="AR15" s="1321"/>
      <c r="AS15" s="1322"/>
      <c r="AT15" s="1322"/>
      <c r="AU15" s="1322"/>
      <c r="AV15" s="1322"/>
      <c r="AW15" s="1322"/>
      <c r="AX15" s="1322"/>
      <c r="AY15" s="1322"/>
      <c r="AZ15" s="1322"/>
      <c r="BA15" s="1322"/>
      <c r="BB15" s="1323"/>
      <c r="BC15" s="1297"/>
      <c r="BD15" s="1298"/>
      <c r="BE15" s="1298"/>
      <c r="BF15" s="1298"/>
      <c r="BG15" s="1298"/>
      <c r="BH15" s="1298"/>
      <c r="BI15" s="1298"/>
      <c r="BJ15" s="1298"/>
      <c r="BK15" s="1298"/>
      <c r="BL15" s="1298"/>
      <c r="BM15" s="1298"/>
      <c r="BN15" s="1298"/>
      <c r="BO15" s="1298"/>
      <c r="BP15" s="1298"/>
      <c r="BQ15" s="1298"/>
      <c r="BR15" s="1298"/>
      <c r="BS15" s="1299"/>
      <c r="BU15" s="46" t="s">
        <v>129</v>
      </c>
      <c r="BV15" s="51">
        <v>20110</v>
      </c>
      <c r="BW15" s="95">
        <f t="shared" si="0"/>
        <v>0</v>
      </c>
      <c r="BX15" s="95" t="str">
        <f t="shared" si="1"/>
        <v/>
      </c>
      <c r="BY15" s="95">
        <f t="shared" si="2"/>
        <v>0</v>
      </c>
      <c r="BZ15" s="104">
        <f t="shared" si="3"/>
        <v>0</v>
      </c>
      <c r="CA15" s="145" t="str">
        <f t="shared" si="4"/>
        <v/>
      </c>
      <c r="CB15" s="429"/>
      <c r="CC15" s="430"/>
      <c r="CD15" s="7"/>
      <c r="CE15" s="46"/>
      <c r="CF15" s="51"/>
      <c r="CG15" s="95">
        <f t="shared" si="7"/>
        <v>0</v>
      </c>
      <c r="CH15" s="96">
        <f t="shared" si="6"/>
        <v>0</v>
      </c>
      <c r="CI15" s="100"/>
      <c r="CJ15" s="378">
        <v>201101</v>
      </c>
      <c r="CK15" s="378">
        <v>201103</v>
      </c>
      <c r="CM15" s="378"/>
    </row>
    <row r="16" spans="1:91" ht="11.25" customHeight="1" thickBot="1" x14ac:dyDescent="0.2">
      <c r="A16" s="1206"/>
      <c r="B16" s="1339" t="s">
        <v>34</v>
      </c>
      <c r="C16" s="1340"/>
      <c r="D16" s="1340"/>
      <c r="E16" s="1364" t="s">
        <v>14</v>
      </c>
      <c r="F16" s="1364"/>
      <c r="G16" s="1365"/>
      <c r="H16" s="1479">
        <f t="shared" ref="H16" si="12">N16+W16</f>
        <v>1980</v>
      </c>
      <c r="I16" s="1480"/>
      <c r="J16" s="1480"/>
      <c r="K16" s="1438"/>
      <c r="L16" s="1438"/>
      <c r="M16" s="1439"/>
      <c r="N16" s="1303">
        <f>IFERROR(VLOOKUP($CJ16,・!$G$2:$H$430,2,FALSE),"")</f>
        <v>1680</v>
      </c>
      <c r="O16" s="1304"/>
      <c r="P16" s="1305"/>
      <c r="Q16" s="1306"/>
      <c r="R16" s="1306"/>
      <c r="S16" s="1307"/>
      <c r="T16" s="962" t="str">
        <f t="shared" ref="T16" si="13">IF(K16="","",IF(K16&lt;=W16,K16,K16-W16))</f>
        <v/>
      </c>
      <c r="U16" s="963"/>
      <c r="V16" s="964"/>
      <c r="W16" s="1359">
        <f>IFERROR(VLOOKUP($CK16,・!$G$2:$H$430,2,FALSE),"")</f>
        <v>300</v>
      </c>
      <c r="X16" s="1360"/>
      <c r="Y16" s="1360"/>
      <c r="Z16" s="1286"/>
      <c r="AA16" s="1287"/>
      <c r="AB16" s="1287"/>
      <c r="AC16" s="1287"/>
      <c r="AD16" s="1287"/>
      <c r="AE16" s="1287"/>
      <c r="AF16" s="1287"/>
      <c r="AG16" s="1287"/>
      <c r="AH16" s="1287"/>
      <c r="AI16" s="1287"/>
      <c r="AJ16" s="1287"/>
      <c r="AK16" s="1287"/>
      <c r="AL16" s="1287"/>
      <c r="AM16" s="1287"/>
      <c r="AN16" s="1287"/>
      <c r="AO16" s="1287"/>
      <c r="AP16" s="1287"/>
      <c r="AQ16" s="1288"/>
      <c r="AR16" s="1324"/>
      <c r="AS16" s="1325"/>
      <c r="AT16" s="1325"/>
      <c r="AU16" s="1325"/>
      <c r="AV16" s="1325"/>
      <c r="AW16" s="1325"/>
      <c r="AX16" s="1325"/>
      <c r="AY16" s="1325"/>
      <c r="AZ16" s="1325"/>
      <c r="BA16" s="1325"/>
      <c r="BB16" s="1326"/>
      <c r="BC16" s="1300"/>
      <c r="BD16" s="1301"/>
      <c r="BE16" s="1301"/>
      <c r="BF16" s="1301"/>
      <c r="BG16" s="1301"/>
      <c r="BH16" s="1301"/>
      <c r="BI16" s="1301"/>
      <c r="BJ16" s="1301"/>
      <c r="BK16" s="1301"/>
      <c r="BL16" s="1301"/>
      <c r="BM16" s="1301"/>
      <c r="BN16" s="1301"/>
      <c r="BO16" s="1301"/>
      <c r="BP16" s="1301"/>
      <c r="BQ16" s="1301"/>
      <c r="BR16" s="1301"/>
      <c r="BS16" s="1302"/>
      <c r="BU16" s="46" t="s">
        <v>34</v>
      </c>
      <c r="BV16" s="51">
        <v>20111</v>
      </c>
      <c r="BW16" s="95">
        <f t="shared" si="0"/>
        <v>0</v>
      </c>
      <c r="BX16" s="95" t="str">
        <f t="shared" si="1"/>
        <v/>
      </c>
      <c r="BY16" s="95">
        <f t="shared" si="2"/>
        <v>0</v>
      </c>
      <c r="BZ16" s="104">
        <f t="shared" si="3"/>
        <v>0</v>
      </c>
      <c r="CA16" s="145" t="str">
        <f t="shared" si="4"/>
        <v/>
      </c>
      <c r="CB16" s="429"/>
      <c r="CC16" s="430"/>
      <c r="CD16" s="7"/>
      <c r="CE16" s="46"/>
      <c r="CF16" s="51"/>
      <c r="CG16" s="95">
        <f t="shared" si="7"/>
        <v>0</v>
      </c>
      <c r="CH16" s="96">
        <f t="shared" si="6"/>
        <v>0</v>
      </c>
      <c r="CI16" s="100"/>
      <c r="CJ16" s="378">
        <v>201111</v>
      </c>
      <c r="CK16" s="378">
        <v>201113</v>
      </c>
      <c r="CM16" s="378"/>
    </row>
    <row r="17" spans="1:91" ht="11.25" customHeight="1" thickTop="1" thickBot="1" x14ac:dyDescent="0.2">
      <c r="A17" s="1207"/>
      <c r="B17" s="40" t="s">
        <v>1333</v>
      </c>
      <c r="C17" s="1366" t="s">
        <v>11</v>
      </c>
      <c r="D17" s="1367"/>
      <c r="E17" s="1434">
        <f>Q17+T17+W17+AZ17</f>
        <v>0</v>
      </c>
      <c r="F17" s="1539"/>
      <c r="G17" s="1540"/>
      <c r="H17" s="1314">
        <f>SUM(H9:J16)</f>
        <v>21690</v>
      </c>
      <c r="I17" s="1315"/>
      <c r="J17" s="1315"/>
      <c r="K17" s="1231">
        <f>SUM(K9:M16)</f>
        <v>0</v>
      </c>
      <c r="L17" s="1231"/>
      <c r="M17" s="1341"/>
      <c r="N17" s="1314">
        <f t="shared" ref="N17" si="14">SUM(N9:P16)</f>
        <v>19960</v>
      </c>
      <c r="O17" s="1315"/>
      <c r="P17" s="1315"/>
      <c r="Q17" s="1231">
        <f>SUM(Q9:S16)</f>
        <v>0</v>
      </c>
      <c r="R17" s="1231"/>
      <c r="S17" s="1341"/>
      <c r="T17" s="1313">
        <f>SUM(T9:V16)</f>
        <v>0</v>
      </c>
      <c r="U17" s="1231"/>
      <c r="V17" s="1231"/>
      <c r="W17" s="1231">
        <f>CA17</f>
        <v>0</v>
      </c>
      <c r="X17" s="1231"/>
      <c r="Y17" s="1232"/>
      <c r="Z17" s="1327"/>
      <c r="AA17" s="1328"/>
      <c r="AB17" s="1328"/>
      <c r="AC17" s="1328"/>
      <c r="AD17" s="1328"/>
      <c r="AE17" s="1328"/>
      <c r="AF17" s="1328"/>
      <c r="AG17" s="1328"/>
      <c r="AH17" s="1328"/>
      <c r="AI17" s="1328"/>
      <c r="AJ17" s="1328"/>
      <c r="AK17" s="1328"/>
      <c r="AL17" s="1328"/>
      <c r="AM17" s="1328"/>
      <c r="AN17" s="1328"/>
      <c r="AO17" s="1328"/>
      <c r="AP17" s="1328"/>
      <c r="AQ17" s="1328"/>
      <c r="AR17" s="1240" t="s">
        <v>11</v>
      </c>
      <c r="AS17" s="1241"/>
      <c r="AT17" s="1241"/>
      <c r="AU17" s="1241"/>
      <c r="AV17" s="1241"/>
      <c r="AW17" s="1376">
        <f>SUM(AW9:AY16)</f>
        <v>1190</v>
      </c>
      <c r="AX17" s="1377"/>
      <c r="AY17" s="1377"/>
      <c r="AZ17" s="1378">
        <f>SUM(AZ9:BB10)</f>
        <v>0</v>
      </c>
      <c r="BA17" s="1378"/>
      <c r="BB17" s="1379"/>
      <c r="BC17" s="1265"/>
      <c r="BD17" s="1266"/>
      <c r="BE17" s="1266"/>
      <c r="BF17" s="1266"/>
      <c r="BG17" s="1266"/>
      <c r="BH17" s="1266"/>
      <c r="BI17" s="1266"/>
      <c r="BJ17" s="1266"/>
      <c r="BK17" s="1266"/>
      <c r="BL17" s="1266"/>
      <c r="BM17" s="1266"/>
      <c r="BN17" s="1266"/>
      <c r="BO17" s="1266"/>
      <c r="BP17" s="1266"/>
      <c r="BQ17" s="1266"/>
      <c r="BR17" s="1267"/>
      <c r="BS17" s="1268"/>
      <c r="BU17" s="112">
        <f>SUM(BY9:CC16,CG9:CG16)</f>
        <v>0</v>
      </c>
      <c r="BV17" s="111"/>
      <c r="BW17" s="98">
        <f>SUM(BW9:BW16)</f>
        <v>0</v>
      </c>
      <c r="BX17" s="98">
        <f t="shared" ref="BX17:BY17" si="15">SUM(BX9:BX16)</f>
        <v>0</v>
      </c>
      <c r="BY17" s="98">
        <f t="shared" si="15"/>
        <v>0</v>
      </c>
      <c r="BZ17" s="105"/>
      <c r="CA17" s="145">
        <f>SUM(CA9:CA16)</f>
        <v>0</v>
      </c>
      <c r="CB17" s="429"/>
      <c r="CC17" s="430"/>
      <c r="CD17" s="7"/>
      <c r="CE17" s="63"/>
      <c r="CF17" s="64"/>
      <c r="CG17" s="98">
        <f>SUM(CG9:CG16)</f>
        <v>0</v>
      </c>
      <c r="CH17" s="99"/>
      <c r="CI17" s="100"/>
      <c r="CJ17" s="378"/>
      <c r="CK17" s="378"/>
      <c r="CM17" s="378"/>
    </row>
    <row r="18" spans="1:91" ht="11.25" customHeight="1" x14ac:dyDescent="0.15">
      <c r="A18" s="1205" t="s">
        <v>1399</v>
      </c>
      <c r="B18" s="1370" t="s">
        <v>131</v>
      </c>
      <c r="C18" s="1371"/>
      <c r="D18" s="1371"/>
      <c r="E18" s="1153" t="s">
        <v>14</v>
      </c>
      <c r="F18" s="1153"/>
      <c r="G18" s="1154"/>
      <c r="H18" s="1332"/>
      <c r="I18" s="1311"/>
      <c r="J18" s="1311"/>
      <c r="K18" s="1311"/>
      <c r="L18" s="1311"/>
      <c r="M18" s="1333"/>
      <c r="N18" s="1165">
        <f>IFERROR(VLOOKUP($CJ18,・!$G$2:$H$430,2,FALSE),"")</f>
        <v>2900</v>
      </c>
      <c r="O18" s="1166"/>
      <c r="P18" s="1167"/>
      <c r="Q18" s="1160"/>
      <c r="R18" s="1160"/>
      <c r="S18" s="1161"/>
      <c r="T18" s="1310"/>
      <c r="U18" s="1311"/>
      <c r="V18" s="1311"/>
      <c r="W18" s="1311"/>
      <c r="X18" s="1311"/>
      <c r="Y18" s="1312"/>
      <c r="Z18" s="1208"/>
      <c r="AA18" s="1209"/>
      <c r="AB18" s="1209"/>
      <c r="AC18" s="1209"/>
      <c r="AD18" s="1209"/>
      <c r="AE18" s="1209"/>
      <c r="AF18" s="1209"/>
      <c r="AG18" s="1209"/>
      <c r="AH18" s="1209"/>
      <c r="AI18" s="1209"/>
      <c r="AJ18" s="1209"/>
      <c r="AK18" s="1209"/>
      <c r="AL18" s="1209"/>
      <c r="AM18" s="1209"/>
      <c r="AN18" s="1209"/>
      <c r="AO18" s="1209"/>
      <c r="AP18" s="1209"/>
      <c r="AQ18" s="1210"/>
      <c r="AR18" s="1417"/>
      <c r="AS18" s="1418"/>
      <c r="AT18" s="1418"/>
      <c r="AU18" s="1418"/>
      <c r="AV18" s="1418"/>
      <c r="AW18" s="1418"/>
      <c r="AX18" s="1418"/>
      <c r="AY18" s="1418"/>
      <c r="AZ18" s="1418"/>
      <c r="BA18" s="1418"/>
      <c r="BB18" s="1419"/>
      <c r="BC18" s="1509"/>
      <c r="BD18" s="1510"/>
      <c r="BE18" s="1510"/>
      <c r="BF18" s="1510"/>
      <c r="BG18" s="1510"/>
      <c r="BH18" s="1510"/>
      <c r="BI18" s="1510"/>
      <c r="BJ18" s="1510"/>
      <c r="BK18" s="1510"/>
      <c r="BL18" s="1510"/>
      <c r="BM18" s="1510"/>
      <c r="BN18" s="1510"/>
      <c r="BO18" s="1510"/>
      <c r="BP18" s="1510"/>
      <c r="BQ18" s="1510"/>
      <c r="BR18" s="1510"/>
      <c r="BS18" s="1511"/>
      <c r="BU18" s="46" t="s">
        <v>131</v>
      </c>
      <c r="BV18" s="51">
        <v>20112</v>
      </c>
      <c r="BW18" s="95">
        <f>Q18</f>
        <v>0</v>
      </c>
      <c r="BX18" s="95">
        <f>T18</f>
        <v>0</v>
      </c>
      <c r="BY18" s="95">
        <f t="shared" si="2"/>
        <v>0</v>
      </c>
      <c r="BZ18" s="104">
        <f t="shared" si="3"/>
        <v>0</v>
      </c>
      <c r="CA18" s="145" t="str">
        <f t="shared" si="4"/>
        <v/>
      </c>
      <c r="CB18" s="429"/>
      <c r="CC18" s="430"/>
      <c r="CD18" s="7"/>
      <c r="CE18" s="46"/>
      <c r="CF18" s="51"/>
      <c r="CG18" s="95">
        <f t="shared" si="7"/>
        <v>0</v>
      </c>
      <c r="CH18" s="96">
        <f t="shared" si="6"/>
        <v>0</v>
      </c>
      <c r="CI18" s="100"/>
      <c r="CJ18" s="378">
        <v>201121</v>
      </c>
      <c r="CK18" s="378">
        <v>201123</v>
      </c>
      <c r="CM18" s="378"/>
    </row>
    <row r="19" spans="1:91" ht="11.25" customHeight="1" x14ac:dyDescent="0.15">
      <c r="A19" s="1206"/>
      <c r="B19" s="1120" t="s">
        <v>132</v>
      </c>
      <c r="C19" s="1121"/>
      <c r="D19" s="1121"/>
      <c r="E19" s="1071" t="s">
        <v>14</v>
      </c>
      <c r="F19" s="1071"/>
      <c r="G19" s="1072"/>
      <c r="H19" s="1211">
        <f>N19+W19</f>
        <v>860</v>
      </c>
      <c r="I19" s="1212"/>
      <c r="J19" s="1212"/>
      <c r="K19" s="1217"/>
      <c r="L19" s="1217"/>
      <c r="M19" s="1218"/>
      <c r="N19" s="1077">
        <f>IFERROR(VLOOKUP($CJ19,・!$G$2:$H$430,2,FALSE),"")</f>
        <v>850</v>
      </c>
      <c r="O19" s="1078"/>
      <c r="P19" s="1079"/>
      <c r="Q19" s="960"/>
      <c r="R19" s="960"/>
      <c r="S19" s="961"/>
      <c r="T19" s="962" t="str">
        <f t="shared" ref="T19" si="16">IF(K19="","",IF(K19&lt;=W19,K19,K19-W19))</f>
        <v/>
      </c>
      <c r="U19" s="963"/>
      <c r="V19" s="964"/>
      <c r="W19" s="965">
        <f>IFERROR(VLOOKUP($CK19,・!$G$2:$H$430,2,FALSE),"")</f>
        <v>10</v>
      </c>
      <c r="X19" s="963"/>
      <c r="Y19" s="963"/>
      <c r="Z19" s="1283"/>
      <c r="AA19" s="1284"/>
      <c r="AB19" s="1284"/>
      <c r="AC19" s="1284"/>
      <c r="AD19" s="1284"/>
      <c r="AE19" s="1284"/>
      <c r="AF19" s="1284"/>
      <c r="AG19" s="1284"/>
      <c r="AH19" s="1284"/>
      <c r="AI19" s="1284"/>
      <c r="AJ19" s="1284"/>
      <c r="AK19" s="1284"/>
      <c r="AL19" s="1284"/>
      <c r="AM19" s="1284"/>
      <c r="AN19" s="1284"/>
      <c r="AO19" s="1284"/>
      <c r="AP19" s="1284"/>
      <c r="AQ19" s="1285"/>
      <c r="AR19" s="1420"/>
      <c r="AS19" s="1421"/>
      <c r="AT19" s="1421"/>
      <c r="AU19" s="1421"/>
      <c r="AV19" s="1421"/>
      <c r="AW19" s="1421"/>
      <c r="AX19" s="1421"/>
      <c r="AY19" s="1421"/>
      <c r="AZ19" s="1421"/>
      <c r="BA19" s="1421"/>
      <c r="BB19" s="1422"/>
      <c r="BC19" s="1512"/>
      <c r="BD19" s="1513"/>
      <c r="BE19" s="1513"/>
      <c r="BF19" s="1513"/>
      <c r="BG19" s="1513"/>
      <c r="BH19" s="1513"/>
      <c r="BI19" s="1513"/>
      <c r="BJ19" s="1513"/>
      <c r="BK19" s="1513"/>
      <c r="BL19" s="1513"/>
      <c r="BM19" s="1513"/>
      <c r="BN19" s="1513"/>
      <c r="BO19" s="1513"/>
      <c r="BP19" s="1513"/>
      <c r="BQ19" s="1513"/>
      <c r="BR19" s="1513"/>
      <c r="BS19" s="1514"/>
      <c r="BU19" s="46" t="s">
        <v>132</v>
      </c>
      <c r="BV19" s="51">
        <v>20113</v>
      </c>
      <c r="BW19" s="95">
        <f>Q19</f>
        <v>0</v>
      </c>
      <c r="BX19" s="95" t="str">
        <f>T19</f>
        <v/>
      </c>
      <c r="BY19" s="95">
        <f t="shared" si="2"/>
        <v>0</v>
      </c>
      <c r="BZ19" s="104">
        <f t="shared" si="3"/>
        <v>0</v>
      </c>
      <c r="CA19" s="145" t="str">
        <f t="shared" si="4"/>
        <v/>
      </c>
      <c r="CB19" s="429"/>
      <c r="CC19" s="430"/>
      <c r="CD19" s="7"/>
      <c r="CE19" s="46"/>
      <c r="CF19" s="51"/>
      <c r="CG19" s="97">
        <f t="shared" si="7"/>
        <v>0</v>
      </c>
      <c r="CH19" s="96">
        <f t="shared" si="6"/>
        <v>0</v>
      </c>
      <c r="CI19" s="100"/>
      <c r="CJ19" s="378">
        <v>201131</v>
      </c>
      <c r="CK19" s="378">
        <v>201133</v>
      </c>
      <c r="CM19" s="378"/>
    </row>
    <row r="20" spans="1:91" ht="11.25" customHeight="1" thickBot="1" x14ac:dyDescent="0.2">
      <c r="A20" s="1206"/>
      <c r="B20" s="1475" t="s">
        <v>48</v>
      </c>
      <c r="C20" s="1476"/>
      <c r="D20" s="1476"/>
      <c r="E20" s="1364" t="s">
        <v>14</v>
      </c>
      <c r="F20" s="1364"/>
      <c r="G20" s="1365"/>
      <c r="H20" s="1368"/>
      <c r="I20" s="1335"/>
      <c r="J20" s="1335"/>
      <c r="K20" s="1335"/>
      <c r="L20" s="1335"/>
      <c r="M20" s="1369"/>
      <c r="N20" s="1303">
        <f>IFERROR(VLOOKUP($CJ20,・!$G$2:$H$430,2,FALSE),"")</f>
        <v>3390</v>
      </c>
      <c r="O20" s="1304"/>
      <c r="P20" s="1305"/>
      <c r="Q20" s="1306"/>
      <c r="R20" s="1306"/>
      <c r="S20" s="1307"/>
      <c r="T20" s="1334"/>
      <c r="U20" s="1335"/>
      <c r="V20" s="1335"/>
      <c r="W20" s="1335"/>
      <c r="X20" s="1335"/>
      <c r="Y20" s="1336"/>
      <c r="Z20" s="1286"/>
      <c r="AA20" s="1287"/>
      <c r="AB20" s="1287"/>
      <c r="AC20" s="1287"/>
      <c r="AD20" s="1287"/>
      <c r="AE20" s="1287"/>
      <c r="AF20" s="1287"/>
      <c r="AG20" s="1287"/>
      <c r="AH20" s="1287"/>
      <c r="AI20" s="1287"/>
      <c r="AJ20" s="1287"/>
      <c r="AK20" s="1287"/>
      <c r="AL20" s="1287"/>
      <c r="AM20" s="1287"/>
      <c r="AN20" s="1287"/>
      <c r="AO20" s="1287"/>
      <c r="AP20" s="1287"/>
      <c r="AQ20" s="1288"/>
      <c r="AR20" s="1420"/>
      <c r="AS20" s="1421"/>
      <c r="AT20" s="1421"/>
      <c r="AU20" s="1421"/>
      <c r="AV20" s="1421"/>
      <c r="AW20" s="1421"/>
      <c r="AX20" s="1421"/>
      <c r="AY20" s="1421"/>
      <c r="AZ20" s="1421"/>
      <c r="BA20" s="1421"/>
      <c r="BB20" s="1422"/>
      <c r="BC20" s="1512"/>
      <c r="BD20" s="1513"/>
      <c r="BE20" s="1513"/>
      <c r="BF20" s="1513"/>
      <c r="BG20" s="1513"/>
      <c r="BH20" s="1513"/>
      <c r="BI20" s="1513"/>
      <c r="BJ20" s="1513"/>
      <c r="BK20" s="1513"/>
      <c r="BL20" s="1513"/>
      <c r="BM20" s="1513"/>
      <c r="BN20" s="1513"/>
      <c r="BO20" s="1513"/>
      <c r="BP20" s="1513"/>
      <c r="BQ20" s="1513"/>
      <c r="BR20" s="1513"/>
      <c r="BS20" s="1514"/>
      <c r="BU20" s="46" t="s">
        <v>48</v>
      </c>
      <c r="BV20" s="51">
        <v>20114</v>
      </c>
      <c r="BW20" s="95">
        <f>Q20</f>
        <v>0</v>
      </c>
      <c r="BX20" s="95">
        <f>T20</f>
        <v>0</v>
      </c>
      <c r="BY20" s="95">
        <f t="shared" si="2"/>
        <v>0</v>
      </c>
      <c r="BZ20" s="104">
        <f t="shared" si="3"/>
        <v>0</v>
      </c>
      <c r="CA20" s="145" t="str">
        <f t="shared" si="4"/>
        <v/>
      </c>
      <c r="CB20" s="429"/>
      <c r="CC20" s="430"/>
      <c r="CD20" s="7"/>
      <c r="CE20" s="46"/>
      <c r="CF20" s="51"/>
      <c r="CG20" s="97">
        <f t="shared" si="7"/>
        <v>0</v>
      </c>
      <c r="CH20" s="96">
        <f t="shared" si="6"/>
        <v>0</v>
      </c>
      <c r="CI20" s="100"/>
      <c r="CJ20" s="378">
        <v>201141</v>
      </c>
      <c r="CK20" s="378">
        <v>201143</v>
      </c>
      <c r="CM20" s="378"/>
    </row>
    <row r="21" spans="1:91" ht="11.25" customHeight="1" thickTop="1" thickBot="1" x14ac:dyDescent="0.2">
      <c r="A21" s="1206"/>
      <c r="B21" s="40" t="s">
        <v>1337</v>
      </c>
      <c r="C21" s="1366" t="s">
        <v>11</v>
      </c>
      <c r="D21" s="1367"/>
      <c r="E21" s="1434">
        <f>Q21+T21+W21</f>
        <v>0</v>
      </c>
      <c r="F21" s="1434"/>
      <c r="G21" s="1435"/>
      <c r="H21" s="1314">
        <f>SUM(H18:J20)</f>
        <v>860</v>
      </c>
      <c r="I21" s="1315"/>
      <c r="J21" s="1315"/>
      <c r="K21" s="1231">
        <f t="shared" ref="K21" si="17">SUM(K18:M20)</f>
        <v>0</v>
      </c>
      <c r="L21" s="1231"/>
      <c r="M21" s="1341"/>
      <c r="N21" s="1314">
        <f t="shared" ref="N21" si="18">SUM(N18:P20)</f>
        <v>7140</v>
      </c>
      <c r="O21" s="1315"/>
      <c r="P21" s="1315"/>
      <c r="Q21" s="1231">
        <f t="shared" ref="Q21" si="19">SUM(Q18:S20)</f>
        <v>0</v>
      </c>
      <c r="R21" s="1231"/>
      <c r="S21" s="1341"/>
      <c r="T21" s="1313">
        <f>SUM(T18:V20)</f>
        <v>0</v>
      </c>
      <c r="U21" s="1231"/>
      <c r="V21" s="1231"/>
      <c r="W21" s="1231">
        <f>CA21</f>
        <v>0</v>
      </c>
      <c r="X21" s="1231"/>
      <c r="Y21" s="1232"/>
      <c r="Z21" s="1327"/>
      <c r="AA21" s="1328"/>
      <c r="AB21" s="1328"/>
      <c r="AC21" s="1328"/>
      <c r="AD21" s="1328"/>
      <c r="AE21" s="1328"/>
      <c r="AF21" s="1328"/>
      <c r="AG21" s="1328"/>
      <c r="AH21" s="1328"/>
      <c r="AI21" s="1328"/>
      <c r="AJ21" s="1328"/>
      <c r="AK21" s="1328"/>
      <c r="AL21" s="1328"/>
      <c r="AM21" s="1328"/>
      <c r="AN21" s="1328"/>
      <c r="AO21" s="1328"/>
      <c r="AP21" s="1328"/>
      <c r="AQ21" s="1328"/>
      <c r="AR21" s="1420"/>
      <c r="AS21" s="1421"/>
      <c r="AT21" s="1421"/>
      <c r="AU21" s="1421"/>
      <c r="AV21" s="1421"/>
      <c r="AW21" s="1421"/>
      <c r="AX21" s="1421"/>
      <c r="AY21" s="1421"/>
      <c r="AZ21" s="1421"/>
      <c r="BA21" s="1421"/>
      <c r="BB21" s="1422"/>
      <c r="BC21" s="1512"/>
      <c r="BD21" s="1513"/>
      <c r="BE21" s="1513"/>
      <c r="BF21" s="1513"/>
      <c r="BG21" s="1513"/>
      <c r="BH21" s="1513"/>
      <c r="BI21" s="1513"/>
      <c r="BJ21" s="1513"/>
      <c r="BK21" s="1513"/>
      <c r="BL21" s="1513"/>
      <c r="BM21" s="1513"/>
      <c r="BN21" s="1513"/>
      <c r="BO21" s="1513"/>
      <c r="BP21" s="1513"/>
      <c r="BQ21" s="1513"/>
      <c r="BR21" s="1513"/>
      <c r="BS21" s="1514"/>
      <c r="BU21" s="112">
        <f>SUM(BY18:CC20,CG18:CG20)</f>
        <v>0</v>
      </c>
      <c r="BV21" s="111"/>
      <c r="BW21" s="98">
        <f>SUM(BW18:BW20)</f>
        <v>0</v>
      </c>
      <c r="BX21" s="98">
        <f t="shared" ref="BX21:BY21" si="20">SUM(BX18:BX20)</f>
        <v>0</v>
      </c>
      <c r="BY21" s="98">
        <f t="shared" si="20"/>
        <v>0</v>
      </c>
      <c r="BZ21" s="105"/>
      <c r="CA21" s="145">
        <f>SUM(CA18:CA20)</f>
        <v>0</v>
      </c>
      <c r="CB21" s="429"/>
      <c r="CC21" s="430"/>
      <c r="CD21" s="7"/>
      <c r="CE21" s="63"/>
      <c r="CF21" s="64"/>
      <c r="CG21" s="98">
        <f>SUM(CG18:CG20)</f>
        <v>0</v>
      </c>
      <c r="CH21" s="99"/>
      <c r="CI21" s="100"/>
      <c r="CJ21" s="378"/>
      <c r="CK21" s="378"/>
      <c r="CM21" s="378"/>
    </row>
    <row r="22" spans="1:91" ht="11.25" customHeight="1" x14ac:dyDescent="0.15">
      <c r="A22" s="1206"/>
      <c r="B22" s="1370" t="s">
        <v>133</v>
      </c>
      <c r="C22" s="1371"/>
      <c r="D22" s="1371"/>
      <c r="E22" s="1153" t="s">
        <v>14</v>
      </c>
      <c r="F22" s="1153"/>
      <c r="G22" s="1154"/>
      <c r="H22" s="1155">
        <f>N22+W22</f>
        <v>9850</v>
      </c>
      <c r="I22" s="1156"/>
      <c r="J22" s="1156"/>
      <c r="K22" s="1477"/>
      <c r="L22" s="1477"/>
      <c r="M22" s="1478"/>
      <c r="N22" s="1165">
        <f>IFERROR(VLOOKUP($CJ22,・!$G$2:$H$430,2,FALSE),"")</f>
        <v>9600</v>
      </c>
      <c r="O22" s="1166"/>
      <c r="P22" s="1167"/>
      <c r="Q22" s="1160"/>
      <c r="R22" s="1160"/>
      <c r="S22" s="1161"/>
      <c r="T22" s="962" t="str">
        <f t="shared" ref="T22:T23" si="21">IF(K22="","",IF(K22&lt;=W22,K22,K22-W22))</f>
        <v/>
      </c>
      <c r="U22" s="963"/>
      <c r="V22" s="964"/>
      <c r="W22" s="1162">
        <f>IFERROR(VLOOKUP($CK22,・!$G$2:$H$430,2,FALSE),"")</f>
        <v>250</v>
      </c>
      <c r="X22" s="1163"/>
      <c r="Y22" s="1163"/>
      <c r="Z22" s="1208"/>
      <c r="AA22" s="1209"/>
      <c r="AB22" s="1209"/>
      <c r="AC22" s="1209"/>
      <c r="AD22" s="1209"/>
      <c r="AE22" s="1209"/>
      <c r="AF22" s="1209"/>
      <c r="AG22" s="1209"/>
      <c r="AH22" s="1209"/>
      <c r="AI22" s="1209"/>
      <c r="AJ22" s="1209"/>
      <c r="AK22" s="1209"/>
      <c r="AL22" s="1209"/>
      <c r="AM22" s="1209"/>
      <c r="AN22" s="1209"/>
      <c r="AO22" s="1209"/>
      <c r="AP22" s="1209"/>
      <c r="AQ22" s="1210"/>
      <c r="AR22" s="1420"/>
      <c r="AS22" s="1421"/>
      <c r="AT22" s="1421"/>
      <c r="AU22" s="1421"/>
      <c r="AV22" s="1421"/>
      <c r="AW22" s="1421"/>
      <c r="AX22" s="1421"/>
      <c r="AY22" s="1421"/>
      <c r="AZ22" s="1421"/>
      <c r="BA22" s="1421"/>
      <c r="BB22" s="1422"/>
      <c r="BC22" s="1512"/>
      <c r="BD22" s="1513"/>
      <c r="BE22" s="1513"/>
      <c r="BF22" s="1513"/>
      <c r="BG22" s="1513"/>
      <c r="BH22" s="1513"/>
      <c r="BI22" s="1513"/>
      <c r="BJ22" s="1513"/>
      <c r="BK22" s="1513"/>
      <c r="BL22" s="1513"/>
      <c r="BM22" s="1513"/>
      <c r="BN22" s="1513"/>
      <c r="BO22" s="1513"/>
      <c r="BP22" s="1513"/>
      <c r="BQ22" s="1513"/>
      <c r="BR22" s="1513"/>
      <c r="BS22" s="1514"/>
      <c r="BU22" s="46" t="s">
        <v>133</v>
      </c>
      <c r="BV22" s="51">
        <v>20116</v>
      </c>
      <c r="BW22" s="95">
        <f>Q22</f>
        <v>0</v>
      </c>
      <c r="BX22" s="95" t="str">
        <f>T22</f>
        <v/>
      </c>
      <c r="BY22" s="95">
        <f t="shared" si="2"/>
        <v>0</v>
      </c>
      <c r="BZ22" s="104">
        <f t="shared" si="3"/>
        <v>0</v>
      </c>
      <c r="CA22" s="145" t="str">
        <f t="shared" si="4"/>
        <v/>
      </c>
      <c r="CB22" s="429"/>
      <c r="CC22" s="430"/>
      <c r="CD22" s="7"/>
      <c r="CE22" s="46"/>
      <c r="CF22" s="51"/>
      <c r="CG22" s="97">
        <f t="shared" si="7"/>
        <v>0</v>
      </c>
      <c r="CH22" s="96">
        <f t="shared" si="6"/>
        <v>0</v>
      </c>
      <c r="CI22" s="100"/>
      <c r="CJ22" s="378">
        <v>201161</v>
      </c>
      <c r="CK22" s="378">
        <v>201163</v>
      </c>
      <c r="CM22" s="378"/>
    </row>
    <row r="23" spans="1:91" ht="11.25" customHeight="1" thickBot="1" x14ac:dyDescent="0.2">
      <c r="A23" s="1206"/>
      <c r="B23" s="1475" t="s">
        <v>1330</v>
      </c>
      <c r="C23" s="1476"/>
      <c r="D23" s="1476"/>
      <c r="E23" s="1364" t="s">
        <v>14</v>
      </c>
      <c r="F23" s="1364"/>
      <c r="G23" s="1365"/>
      <c r="H23" s="1479">
        <f>N23+W23</f>
        <v>4250</v>
      </c>
      <c r="I23" s="1480"/>
      <c r="J23" s="1480"/>
      <c r="K23" s="1438"/>
      <c r="L23" s="1438"/>
      <c r="M23" s="1439"/>
      <c r="N23" s="1303">
        <f>IFERROR(VLOOKUP($CJ23,・!$G$2:$H$430,2,FALSE),"")</f>
        <v>4100</v>
      </c>
      <c r="O23" s="1304"/>
      <c r="P23" s="1305"/>
      <c r="Q23" s="1306"/>
      <c r="R23" s="1306"/>
      <c r="S23" s="1307"/>
      <c r="T23" s="962" t="str">
        <f t="shared" si="21"/>
        <v/>
      </c>
      <c r="U23" s="963"/>
      <c r="V23" s="964"/>
      <c r="W23" s="1359">
        <f>IFERROR(VLOOKUP($CK23,・!$G$2:$H$430,2,FALSE),"")</f>
        <v>150</v>
      </c>
      <c r="X23" s="1360"/>
      <c r="Y23" s="1360"/>
      <c r="Z23" s="1286"/>
      <c r="AA23" s="1287"/>
      <c r="AB23" s="1287"/>
      <c r="AC23" s="1287"/>
      <c r="AD23" s="1287"/>
      <c r="AE23" s="1287"/>
      <c r="AF23" s="1287"/>
      <c r="AG23" s="1287"/>
      <c r="AH23" s="1287"/>
      <c r="AI23" s="1287"/>
      <c r="AJ23" s="1287"/>
      <c r="AK23" s="1287"/>
      <c r="AL23" s="1287"/>
      <c r="AM23" s="1287"/>
      <c r="AN23" s="1287"/>
      <c r="AO23" s="1287"/>
      <c r="AP23" s="1287"/>
      <c r="AQ23" s="1288"/>
      <c r="AR23" s="1420"/>
      <c r="AS23" s="1421"/>
      <c r="AT23" s="1421"/>
      <c r="AU23" s="1421"/>
      <c r="AV23" s="1421"/>
      <c r="AW23" s="1421"/>
      <c r="AX23" s="1421"/>
      <c r="AY23" s="1421"/>
      <c r="AZ23" s="1421"/>
      <c r="BA23" s="1421"/>
      <c r="BB23" s="1422"/>
      <c r="BC23" s="1512"/>
      <c r="BD23" s="1513"/>
      <c r="BE23" s="1513"/>
      <c r="BF23" s="1513"/>
      <c r="BG23" s="1513"/>
      <c r="BH23" s="1513"/>
      <c r="BI23" s="1513"/>
      <c r="BJ23" s="1513"/>
      <c r="BK23" s="1513"/>
      <c r="BL23" s="1513"/>
      <c r="BM23" s="1513"/>
      <c r="BN23" s="1513"/>
      <c r="BO23" s="1513"/>
      <c r="BP23" s="1513"/>
      <c r="BQ23" s="1513"/>
      <c r="BR23" s="1513"/>
      <c r="BS23" s="1514"/>
      <c r="BU23" s="46" t="s">
        <v>1331</v>
      </c>
      <c r="BV23" s="51">
        <v>20181</v>
      </c>
      <c r="BW23" s="95">
        <f>Q23</f>
        <v>0</v>
      </c>
      <c r="BX23" s="95" t="str">
        <f>T23</f>
        <v/>
      </c>
      <c r="BY23" s="95">
        <f t="shared" si="2"/>
        <v>0</v>
      </c>
      <c r="BZ23" s="104">
        <f t="shared" si="3"/>
        <v>0</v>
      </c>
      <c r="CA23" s="145" t="str">
        <f t="shared" si="4"/>
        <v/>
      </c>
      <c r="CB23" s="429"/>
      <c r="CC23" s="430"/>
      <c r="CD23" s="7"/>
      <c r="CE23" s="46"/>
      <c r="CF23" s="51"/>
      <c r="CG23" s="97">
        <f t="shared" si="7"/>
        <v>0</v>
      </c>
      <c r="CH23" s="96">
        <f t="shared" si="6"/>
        <v>0</v>
      </c>
      <c r="CI23" s="100"/>
      <c r="CJ23" s="378">
        <v>201811</v>
      </c>
      <c r="CK23" s="378">
        <v>201813</v>
      </c>
      <c r="CM23" s="378"/>
    </row>
    <row r="24" spans="1:91" ht="11.25" customHeight="1" thickTop="1" thickBot="1" x14ac:dyDescent="0.2">
      <c r="A24" s="1206"/>
      <c r="B24" s="40" t="s">
        <v>1334</v>
      </c>
      <c r="C24" s="1366" t="s">
        <v>11</v>
      </c>
      <c r="D24" s="1367"/>
      <c r="E24" s="1434">
        <f>Q24+T24+W24</f>
        <v>0</v>
      </c>
      <c r="F24" s="1434"/>
      <c r="G24" s="1435"/>
      <c r="H24" s="1314">
        <f>SUM(H22:J23)</f>
        <v>14100</v>
      </c>
      <c r="I24" s="1315"/>
      <c r="J24" s="1315"/>
      <c r="K24" s="1231">
        <f t="shared" ref="K24" si="22">SUM(K22:M23)</f>
        <v>0</v>
      </c>
      <c r="L24" s="1231"/>
      <c r="M24" s="1341"/>
      <c r="N24" s="1314">
        <f t="shared" ref="N24" si="23">SUM(N22:P23)</f>
        <v>13700</v>
      </c>
      <c r="O24" s="1315"/>
      <c r="P24" s="1315"/>
      <c r="Q24" s="1231">
        <f t="shared" ref="Q24" si="24">SUM(Q22:S23)</f>
        <v>0</v>
      </c>
      <c r="R24" s="1231"/>
      <c r="S24" s="1341"/>
      <c r="T24" s="1313">
        <f>SUM(T22:V23)</f>
        <v>0</v>
      </c>
      <c r="U24" s="1231"/>
      <c r="V24" s="1231"/>
      <c r="W24" s="1231">
        <f>CA24</f>
        <v>0</v>
      </c>
      <c r="X24" s="1231"/>
      <c r="Y24" s="1232"/>
      <c r="Z24" s="1327"/>
      <c r="AA24" s="1328"/>
      <c r="AB24" s="1328"/>
      <c r="AC24" s="1328"/>
      <c r="AD24" s="1328"/>
      <c r="AE24" s="1328"/>
      <c r="AF24" s="1328"/>
      <c r="AG24" s="1328"/>
      <c r="AH24" s="1328"/>
      <c r="AI24" s="1328"/>
      <c r="AJ24" s="1328"/>
      <c r="AK24" s="1328"/>
      <c r="AL24" s="1328"/>
      <c r="AM24" s="1328"/>
      <c r="AN24" s="1328"/>
      <c r="AO24" s="1328"/>
      <c r="AP24" s="1328"/>
      <c r="AQ24" s="1328"/>
      <c r="AR24" s="1420"/>
      <c r="AS24" s="1421"/>
      <c r="AT24" s="1421"/>
      <c r="AU24" s="1421"/>
      <c r="AV24" s="1421"/>
      <c r="AW24" s="1421"/>
      <c r="AX24" s="1421"/>
      <c r="AY24" s="1421"/>
      <c r="AZ24" s="1421"/>
      <c r="BA24" s="1421"/>
      <c r="BB24" s="1422"/>
      <c r="BC24" s="1512"/>
      <c r="BD24" s="1513"/>
      <c r="BE24" s="1513"/>
      <c r="BF24" s="1513"/>
      <c r="BG24" s="1513"/>
      <c r="BH24" s="1513"/>
      <c r="BI24" s="1513"/>
      <c r="BJ24" s="1513"/>
      <c r="BK24" s="1513"/>
      <c r="BL24" s="1513"/>
      <c r="BM24" s="1513"/>
      <c r="BN24" s="1513"/>
      <c r="BO24" s="1513"/>
      <c r="BP24" s="1513"/>
      <c r="BQ24" s="1513"/>
      <c r="BR24" s="1513"/>
      <c r="BS24" s="1514"/>
      <c r="BU24" s="112">
        <f>SUM(BY22:CC23,CG22:CG23)</f>
        <v>0</v>
      </c>
      <c r="BV24" s="111"/>
      <c r="BW24" s="98">
        <f>SUM(BW22:BW23)</f>
        <v>0</v>
      </c>
      <c r="BX24" s="98">
        <f t="shared" ref="BX24:BY24" si="25">SUM(BX22:BX23)</f>
        <v>0</v>
      </c>
      <c r="BY24" s="98">
        <f t="shared" si="25"/>
        <v>0</v>
      </c>
      <c r="BZ24" s="105"/>
      <c r="CA24" s="145">
        <f>SUM(CA22:CA23)</f>
        <v>0</v>
      </c>
      <c r="CB24" s="429"/>
      <c r="CC24" s="430"/>
      <c r="CD24" s="7"/>
      <c r="CE24" s="63"/>
      <c r="CF24" s="64"/>
      <c r="CG24" s="98">
        <f>SUM(CG22:CG23)</f>
        <v>0</v>
      </c>
      <c r="CH24" s="99"/>
      <c r="CI24" s="100"/>
      <c r="CJ24" s="378"/>
      <c r="CK24" s="378"/>
      <c r="CM24" s="378"/>
    </row>
    <row r="25" spans="1:91" ht="11.25" customHeight="1" x14ac:dyDescent="0.15">
      <c r="A25" s="1206"/>
      <c r="B25" s="1151" t="s">
        <v>50</v>
      </c>
      <c r="C25" s="1152"/>
      <c r="D25" s="1152"/>
      <c r="E25" s="1153" t="s">
        <v>14</v>
      </c>
      <c r="F25" s="1153"/>
      <c r="G25" s="1154"/>
      <c r="H25" s="1332"/>
      <c r="I25" s="1311"/>
      <c r="J25" s="1311"/>
      <c r="K25" s="1311"/>
      <c r="L25" s="1311"/>
      <c r="M25" s="1333"/>
      <c r="N25" s="1165">
        <f>IFERROR(VLOOKUP($CJ25,・!$G$2:$H$430,2,FALSE),"")</f>
        <v>6500</v>
      </c>
      <c r="O25" s="1166"/>
      <c r="P25" s="1167"/>
      <c r="Q25" s="1160"/>
      <c r="R25" s="1160"/>
      <c r="S25" s="1161"/>
      <c r="T25" s="1310"/>
      <c r="U25" s="1311"/>
      <c r="V25" s="1311"/>
      <c r="W25" s="1311"/>
      <c r="X25" s="1311"/>
      <c r="Y25" s="1312"/>
      <c r="Z25" s="1208"/>
      <c r="AA25" s="1209"/>
      <c r="AB25" s="1209"/>
      <c r="AC25" s="1209"/>
      <c r="AD25" s="1209"/>
      <c r="AE25" s="1209"/>
      <c r="AF25" s="1209"/>
      <c r="AG25" s="1209"/>
      <c r="AH25" s="1209"/>
      <c r="AI25" s="1209"/>
      <c r="AJ25" s="1209"/>
      <c r="AK25" s="1209"/>
      <c r="AL25" s="1209"/>
      <c r="AM25" s="1209"/>
      <c r="AN25" s="1209"/>
      <c r="AO25" s="1209"/>
      <c r="AP25" s="1209"/>
      <c r="AQ25" s="1210"/>
      <c r="AR25" s="1420"/>
      <c r="AS25" s="1421"/>
      <c r="AT25" s="1421"/>
      <c r="AU25" s="1421"/>
      <c r="AV25" s="1421"/>
      <c r="AW25" s="1421"/>
      <c r="AX25" s="1421"/>
      <c r="AY25" s="1421"/>
      <c r="AZ25" s="1421"/>
      <c r="BA25" s="1421"/>
      <c r="BB25" s="1422"/>
      <c r="BC25" s="1512"/>
      <c r="BD25" s="1513"/>
      <c r="BE25" s="1513"/>
      <c r="BF25" s="1513"/>
      <c r="BG25" s="1513"/>
      <c r="BH25" s="1513"/>
      <c r="BI25" s="1513"/>
      <c r="BJ25" s="1513"/>
      <c r="BK25" s="1513"/>
      <c r="BL25" s="1513"/>
      <c r="BM25" s="1513"/>
      <c r="BN25" s="1513"/>
      <c r="BO25" s="1513"/>
      <c r="BP25" s="1513"/>
      <c r="BQ25" s="1513"/>
      <c r="BR25" s="1513"/>
      <c r="BS25" s="1514"/>
      <c r="BU25" s="46" t="s">
        <v>50</v>
      </c>
      <c r="BV25" s="51">
        <v>20117</v>
      </c>
      <c r="BW25" s="95">
        <f>Q25</f>
        <v>0</v>
      </c>
      <c r="BX25" s="95">
        <f>T25</f>
        <v>0</v>
      </c>
      <c r="BY25" s="95">
        <f t="shared" si="2"/>
        <v>0</v>
      </c>
      <c r="BZ25" s="104">
        <f t="shared" si="3"/>
        <v>0</v>
      </c>
      <c r="CA25" s="145" t="str">
        <f t="shared" si="4"/>
        <v/>
      </c>
      <c r="CB25" s="429"/>
      <c r="CC25" s="430"/>
      <c r="CD25" s="7"/>
      <c r="CE25" s="46"/>
      <c r="CF25" s="51"/>
      <c r="CG25" s="97">
        <f t="shared" si="7"/>
        <v>0</v>
      </c>
      <c r="CH25" s="96">
        <f t="shared" si="6"/>
        <v>0</v>
      </c>
      <c r="CI25" s="100"/>
      <c r="CJ25" s="378">
        <v>201171</v>
      </c>
      <c r="CK25" s="378">
        <v>201173</v>
      </c>
      <c r="CM25" s="378"/>
    </row>
    <row r="26" spans="1:91" ht="11.25" customHeight="1" x14ac:dyDescent="0.15">
      <c r="A26" s="1206"/>
      <c r="B26" s="1019" t="s">
        <v>1373</v>
      </c>
      <c r="C26" s="1015"/>
      <c r="D26" s="1015"/>
      <c r="E26" s="1071" t="s">
        <v>14</v>
      </c>
      <c r="F26" s="1071"/>
      <c r="G26" s="1072"/>
      <c r="H26" s="1481"/>
      <c r="I26" s="1482"/>
      <c r="J26" s="1482"/>
      <c r="K26" s="1482"/>
      <c r="L26" s="1482"/>
      <c r="M26" s="1483"/>
      <c r="N26" s="1077">
        <f>IFERROR(VLOOKUP($CJ26,・!$G$2:$H$430,2,FALSE),"")</f>
        <v>230</v>
      </c>
      <c r="O26" s="1078"/>
      <c r="P26" s="1079"/>
      <c r="Q26" s="960"/>
      <c r="R26" s="960"/>
      <c r="S26" s="961"/>
      <c r="T26" s="1530"/>
      <c r="U26" s="1482"/>
      <c r="V26" s="1482"/>
      <c r="W26" s="1482"/>
      <c r="X26" s="1482"/>
      <c r="Y26" s="1531"/>
      <c r="Z26" s="1283"/>
      <c r="AA26" s="1284"/>
      <c r="AB26" s="1284"/>
      <c r="AC26" s="1284"/>
      <c r="AD26" s="1284"/>
      <c r="AE26" s="1284"/>
      <c r="AF26" s="1284"/>
      <c r="AG26" s="1284"/>
      <c r="AH26" s="1284"/>
      <c r="AI26" s="1284"/>
      <c r="AJ26" s="1284"/>
      <c r="AK26" s="1284"/>
      <c r="AL26" s="1284"/>
      <c r="AM26" s="1284"/>
      <c r="AN26" s="1284"/>
      <c r="AO26" s="1284"/>
      <c r="AP26" s="1284"/>
      <c r="AQ26" s="1285"/>
      <c r="AR26" s="1420"/>
      <c r="AS26" s="1421"/>
      <c r="AT26" s="1421"/>
      <c r="AU26" s="1421"/>
      <c r="AV26" s="1421"/>
      <c r="AW26" s="1421"/>
      <c r="AX26" s="1421"/>
      <c r="AY26" s="1421"/>
      <c r="AZ26" s="1421"/>
      <c r="BA26" s="1421"/>
      <c r="BB26" s="1422"/>
      <c r="BC26" s="1512"/>
      <c r="BD26" s="1513"/>
      <c r="BE26" s="1513"/>
      <c r="BF26" s="1513"/>
      <c r="BG26" s="1513"/>
      <c r="BH26" s="1513"/>
      <c r="BI26" s="1513"/>
      <c r="BJ26" s="1513"/>
      <c r="BK26" s="1513"/>
      <c r="BL26" s="1513"/>
      <c r="BM26" s="1513"/>
      <c r="BN26" s="1513"/>
      <c r="BO26" s="1513"/>
      <c r="BP26" s="1513"/>
      <c r="BQ26" s="1513"/>
      <c r="BR26" s="1513"/>
      <c r="BS26" s="1514"/>
      <c r="BU26" s="46" t="s">
        <v>1373</v>
      </c>
      <c r="BV26" s="51">
        <v>20119</v>
      </c>
      <c r="BW26" s="95">
        <f>Q26</f>
        <v>0</v>
      </c>
      <c r="BX26" s="95">
        <f>T26</f>
        <v>0</v>
      </c>
      <c r="BY26" s="95">
        <f t="shared" si="2"/>
        <v>0</v>
      </c>
      <c r="BZ26" s="104">
        <f t="shared" si="3"/>
        <v>0</v>
      </c>
      <c r="CA26" s="145" t="str">
        <f t="shared" si="4"/>
        <v/>
      </c>
      <c r="CB26" s="429"/>
      <c r="CC26" s="430"/>
      <c r="CD26" s="7"/>
      <c r="CE26" s="46"/>
      <c r="CF26" s="51"/>
      <c r="CG26" s="97">
        <f t="shared" si="7"/>
        <v>0</v>
      </c>
      <c r="CH26" s="96">
        <f t="shared" si="6"/>
        <v>0</v>
      </c>
      <c r="CI26" s="100"/>
      <c r="CJ26" s="378">
        <v>201191</v>
      </c>
      <c r="CK26" s="378">
        <v>201193</v>
      </c>
      <c r="CM26" s="378"/>
    </row>
    <row r="27" spans="1:91" ht="11.25" customHeight="1" thickBot="1" x14ac:dyDescent="0.2">
      <c r="A27" s="1206"/>
      <c r="B27" s="1495" t="s">
        <v>1374</v>
      </c>
      <c r="C27" s="1496"/>
      <c r="D27" s="1496"/>
      <c r="E27" s="1364" t="s">
        <v>14</v>
      </c>
      <c r="F27" s="1364"/>
      <c r="G27" s="1365"/>
      <c r="H27" s="1368"/>
      <c r="I27" s="1335"/>
      <c r="J27" s="1335"/>
      <c r="K27" s="1335"/>
      <c r="L27" s="1335"/>
      <c r="M27" s="1369"/>
      <c r="N27" s="1303">
        <f>IFERROR(VLOOKUP($CJ27,・!$G$2:$H$430,2,FALSE),"")</f>
        <v>120</v>
      </c>
      <c r="O27" s="1304"/>
      <c r="P27" s="1305"/>
      <c r="Q27" s="1306"/>
      <c r="R27" s="1306"/>
      <c r="S27" s="1307"/>
      <c r="T27" s="1334"/>
      <c r="U27" s="1335"/>
      <c r="V27" s="1335"/>
      <c r="W27" s="1335"/>
      <c r="X27" s="1335"/>
      <c r="Y27" s="1336"/>
      <c r="Z27" s="1286"/>
      <c r="AA27" s="1287"/>
      <c r="AB27" s="1287"/>
      <c r="AC27" s="1287"/>
      <c r="AD27" s="1287"/>
      <c r="AE27" s="1287"/>
      <c r="AF27" s="1287"/>
      <c r="AG27" s="1287"/>
      <c r="AH27" s="1287"/>
      <c r="AI27" s="1287"/>
      <c r="AJ27" s="1287"/>
      <c r="AK27" s="1287"/>
      <c r="AL27" s="1287"/>
      <c r="AM27" s="1287"/>
      <c r="AN27" s="1287"/>
      <c r="AO27" s="1287"/>
      <c r="AP27" s="1287"/>
      <c r="AQ27" s="1288"/>
      <c r="AR27" s="1420"/>
      <c r="AS27" s="1421"/>
      <c r="AT27" s="1421"/>
      <c r="AU27" s="1421"/>
      <c r="AV27" s="1421"/>
      <c r="AW27" s="1421"/>
      <c r="AX27" s="1421"/>
      <c r="AY27" s="1421"/>
      <c r="AZ27" s="1421"/>
      <c r="BA27" s="1421"/>
      <c r="BB27" s="1422"/>
      <c r="BC27" s="1512"/>
      <c r="BD27" s="1513"/>
      <c r="BE27" s="1513"/>
      <c r="BF27" s="1513"/>
      <c r="BG27" s="1513"/>
      <c r="BH27" s="1513"/>
      <c r="BI27" s="1513"/>
      <c r="BJ27" s="1513"/>
      <c r="BK27" s="1513"/>
      <c r="BL27" s="1513"/>
      <c r="BM27" s="1513"/>
      <c r="BN27" s="1513"/>
      <c r="BO27" s="1513"/>
      <c r="BP27" s="1513"/>
      <c r="BQ27" s="1513"/>
      <c r="BR27" s="1513"/>
      <c r="BS27" s="1514"/>
      <c r="BU27" s="46" t="s">
        <v>1374</v>
      </c>
      <c r="BV27" s="51">
        <v>20183</v>
      </c>
      <c r="BW27" s="95">
        <f>Q27</f>
        <v>0</v>
      </c>
      <c r="BX27" s="95">
        <f>T27</f>
        <v>0</v>
      </c>
      <c r="BY27" s="95">
        <f t="shared" si="2"/>
        <v>0</v>
      </c>
      <c r="BZ27" s="104">
        <f t="shared" si="3"/>
        <v>0</v>
      </c>
      <c r="CA27" s="145" t="str">
        <f t="shared" si="4"/>
        <v/>
      </c>
      <c r="CB27" s="429"/>
      <c r="CC27" s="430"/>
      <c r="CD27" s="7"/>
      <c r="CE27" s="46"/>
      <c r="CF27" s="51"/>
      <c r="CG27" s="97">
        <f t="shared" si="7"/>
        <v>0</v>
      </c>
      <c r="CH27" s="96">
        <f t="shared" si="6"/>
        <v>0</v>
      </c>
      <c r="CI27" s="100"/>
      <c r="CJ27" s="378">
        <v>201831</v>
      </c>
      <c r="CK27" s="378">
        <v>201833</v>
      </c>
      <c r="CM27" s="378"/>
    </row>
    <row r="28" spans="1:91" ht="11.25" customHeight="1" thickTop="1" thickBot="1" x14ac:dyDescent="0.2">
      <c r="A28" s="1207"/>
      <c r="B28" s="40" t="s">
        <v>1338</v>
      </c>
      <c r="C28" s="1366" t="s">
        <v>11</v>
      </c>
      <c r="D28" s="1367"/>
      <c r="E28" s="1434">
        <f>Q28</f>
        <v>0</v>
      </c>
      <c r="F28" s="1434"/>
      <c r="G28" s="1435"/>
      <c r="H28" s="1518"/>
      <c r="I28" s="1519"/>
      <c r="J28" s="1519"/>
      <c r="K28" s="1519"/>
      <c r="L28" s="1519"/>
      <c r="M28" s="1520"/>
      <c r="N28" s="1314">
        <f>SUM(N25:P27)</f>
        <v>6850</v>
      </c>
      <c r="O28" s="1315"/>
      <c r="P28" s="1315"/>
      <c r="Q28" s="1231">
        <f>SUM(Q25:S27)</f>
        <v>0</v>
      </c>
      <c r="R28" s="1231"/>
      <c r="S28" s="1341"/>
      <c r="T28" s="1518"/>
      <c r="U28" s="1519"/>
      <c r="V28" s="1519"/>
      <c r="W28" s="1519"/>
      <c r="X28" s="1519"/>
      <c r="Y28" s="1521"/>
      <c r="Z28" s="1327"/>
      <c r="AA28" s="1328"/>
      <c r="AB28" s="1328"/>
      <c r="AC28" s="1328"/>
      <c r="AD28" s="1328"/>
      <c r="AE28" s="1328"/>
      <c r="AF28" s="1328"/>
      <c r="AG28" s="1328"/>
      <c r="AH28" s="1328"/>
      <c r="AI28" s="1328"/>
      <c r="AJ28" s="1328"/>
      <c r="AK28" s="1328"/>
      <c r="AL28" s="1328"/>
      <c r="AM28" s="1328"/>
      <c r="AN28" s="1328"/>
      <c r="AO28" s="1328"/>
      <c r="AP28" s="1328"/>
      <c r="AQ28" s="1328"/>
      <c r="AR28" s="1423"/>
      <c r="AS28" s="1424"/>
      <c r="AT28" s="1424"/>
      <c r="AU28" s="1424"/>
      <c r="AV28" s="1424"/>
      <c r="AW28" s="1424"/>
      <c r="AX28" s="1424"/>
      <c r="AY28" s="1424"/>
      <c r="AZ28" s="1424"/>
      <c r="BA28" s="1424"/>
      <c r="BB28" s="1425"/>
      <c r="BC28" s="1515"/>
      <c r="BD28" s="1516"/>
      <c r="BE28" s="1516"/>
      <c r="BF28" s="1516"/>
      <c r="BG28" s="1516"/>
      <c r="BH28" s="1516"/>
      <c r="BI28" s="1516"/>
      <c r="BJ28" s="1516"/>
      <c r="BK28" s="1516"/>
      <c r="BL28" s="1516"/>
      <c r="BM28" s="1516"/>
      <c r="BN28" s="1516"/>
      <c r="BO28" s="1516"/>
      <c r="BP28" s="1516"/>
      <c r="BQ28" s="1516"/>
      <c r="BR28" s="1516"/>
      <c r="BS28" s="1517"/>
      <c r="BU28" s="112">
        <f>SUM(BY25:CC27,CG25:CG27)</f>
        <v>0</v>
      </c>
      <c r="BV28" s="111"/>
      <c r="BW28" s="98">
        <f>SUM(BW25:BW27)</f>
        <v>0</v>
      </c>
      <c r="BX28" s="98">
        <f t="shared" ref="BX28:BY28" si="26">SUM(BX25:BX27)</f>
        <v>0</v>
      </c>
      <c r="BY28" s="98">
        <f t="shared" si="26"/>
        <v>0</v>
      </c>
      <c r="BZ28" s="105"/>
      <c r="CA28" s="145">
        <f>SUM(CA25:CA27)</f>
        <v>0</v>
      </c>
      <c r="CB28" s="429"/>
      <c r="CC28" s="430"/>
      <c r="CD28" s="7"/>
      <c r="CE28" s="63"/>
      <c r="CF28" s="64"/>
      <c r="CG28" s="98">
        <f>SUM(CG25:CG27)</f>
        <v>0</v>
      </c>
      <c r="CH28" s="99"/>
      <c r="CI28" s="100"/>
      <c r="CJ28" s="378"/>
      <c r="CK28" s="378"/>
      <c r="CM28" s="378"/>
    </row>
    <row r="29" spans="1:91" ht="11.25" customHeight="1" x14ac:dyDescent="0.15">
      <c r="A29" s="1205" t="s">
        <v>134</v>
      </c>
      <c r="B29" s="1151" t="s">
        <v>135</v>
      </c>
      <c r="C29" s="1152"/>
      <c r="D29" s="1152"/>
      <c r="E29" s="1153" t="s">
        <v>137</v>
      </c>
      <c r="F29" s="1153"/>
      <c r="G29" s="1154"/>
      <c r="H29" s="1155">
        <f>N29+W29</f>
        <v>3250</v>
      </c>
      <c r="I29" s="1156"/>
      <c r="J29" s="1156"/>
      <c r="K29" s="1477"/>
      <c r="L29" s="1477"/>
      <c r="M29" s="1478"/>
      <c r="N29" s="1165">
        <f>IFERROR(VLOOKUP($CJ29,・!$G$2:$H$430,2,FALSE),"")</f>
        <v>2950</v>
      </c>
      <c r="O29" s="1166"/>
      <c r="P29" s="1167"/>
      <c r="Q29" s="1160"/>
      <c r="R29" s="1160"/>
      <c r="S29" s="1161"/>
      <c r="T29" s="962" t="str">
        <f t="shared" ref="T29:T31" si="27">IF(K29="","",IF(K29&lt;=W29,K29,K29-W29))</f>
        <v/>
      </c>
      <c r="U29" s="963"/>
      <c r="V29" s="964"/>
      <c r="W29" s="1162">
        <f>IFERROR(VLOOKUP($CK29,・!$G$2:$H$430,2,FALSE),"")</f>
        <v>300</v>
      </c>
      <c r="X29" s="1163"/>
      <c r="Y29" s="1163"/>
      <c r="Z29" s="1208"/>
      <c r="AA29" s="1209"/>
      <c r="AB29" s="1209"/>
      <c r="AC29" s="1209"/>
      <c r="AD29" s="1209"/>
      <c r="AE29" s="1209"/>
      <c r="AF29" s="1209"/>
      <c r="AG29" s="1209"/>
      <c r="AH29" s="1209"/>
      <c r="AI29" s="1209"/>
      <c r="AJ29" s="1209"/>
      <c r="AK29" s="1209"/>
      <c r="AL29" s="1209"/>
      <c r="AM29" s="1209"/>
      <c r="AN29" s="1209"/>
      <c r="AO29" s="1209"/>
      <c r="AP29" s="1209"/>
      <c r="AQ29" s="1210"/>
      <c r="AR29" s="1504" t="s">
        <v>135</v>
      </c>
      <c r="AS29" s="1460"/>
      <c r="AT29" s="1460"/>
      <c r="AU29" s="1505" t="s">
        <v>222</v>
      </c>
      <c r="AV29" s="1506"/>
      <c r="AW29" s="1259">
        <f>IFERROR(VLOOKUP($CM29,・!$G$2:$H$430,2,FALSE),"")</f>
        <v>640</v>
      </c>
      <c r="AX29" s="1260"/>
      <c r="AY29" s="1261"/>
      <c r="AZ29" s="1238"/>
      <c r="BA29" s="1238"/>
      <c r="BB29" s="1256"/>
      <c r="BC29" s="1222"/>
      <c r="BD29" s="1223"/>
      <c r="BE29" s="1223"/>
      <c r="BF29" s="1223"/>
      <c r="BG29" s="1223"/>
      <c r="BH29" s="1223"/>
      <c r="BI29" s="1223"/>
      <c r="BJ29" s="1223"/>
      <c r="BK29" s="1223"/>
      <c r="BL29" s="1223"/>
      <c r="BM29" s="1223"/>
      <c r="BN29" s="1223"/>
      <c r="BO29" s="1223"/>
      <c r="BP29" s="1223"/>
      <c r="BQ29" s="1223"/>
      <c r="BR29" s="1223"/>
      <c r="BS29" s="1224"/>
      <c r="BU29" s="46" t="s">
        <v>135</v>
      </c>
      <c r="BV29" s="51">
        <v>20120</v>
      </c>
      <c r="BW29" s="95">
        <f>Q29</f>
        <v>0</v>
      </c>
      <c r="BX29" s="95" t="str">
        <f>T29</f>
        <v/>
      </c>
      <c r="BY29" s="95">
        <f t="shared" si="2"/>
        <v>0</v>
      </c>
      <c r="BZ29" s="104">
        <f t="shared" si="3"/>
        <v>0</v>
      </c>
      <c r="CA29" s="145" t="str">
        <f t="shared" si="4"/>
        <v/>
      </c>
      <c r="CB29" s="429"/>
      <c r="CC29" s="430"/>
      <c r="CD29" s="7"/>
      <c r="CE29" s="46" t="s">
        <v>135</v>
      </c>
      <c r="CF29" s="51">
        <v>220121</v>
      </c>
      <c r="CG29" s="97">
        <f t="shared" si="7"/>
        <v>0</v>
      </c>
      <c r="CH29" s="96">
        <f t="shared" si="6"/>
        <v>0</v>
      </c>
      <c r="CI29" s="100"/>
      <c r="CJ29" s="378">
        <v>201201</v>
      </c>
      <c r="CK29" s="378">
        <v>201203</v>
      </c>
      <c r="CM29" s="378">
        <v>2201211</v>
      </c>
    </row>
    <row r="30" spans="1:91" ht="11.25" customHeight="1" x14ac:dyDescent="0.15">
      <c r="A30" s="1206"/>
      <c r="B30" s="1019" t="s">
        <v>136</v>
      </c>
      <c r="C30" s="1015"/>
      <c r="D30" s="1015"/>
      <c r="E30" s="1071" t="s">
        <v>138</v>
      </c>
      <c r="F30" s="1071"/>
      <c r="G30" s="1072"/>
      <c r="H30" s="1211">
        <f t="shared" ref="H30:H31" si="28">N30+W30</f>
        <v>1570</v>
      </c>
      <c r="I30" s="1212"/>
      <c r="J30" s="1212"/>
      <c r="K30" s="1217"/>
      <c r="L30" s="1217"/>
      <c r="M30" s="1218"/>
      <c r="N30" s="1077">
        <f>IFERROR(VLOOKUP($CJ30,・!$G$2:$H$430,2,FALSE),"")</f>
        <v>1540</v>
      </c>
      <c r="O30" s="1078"/>
      <c r="P30" s="1079"/>
      <c r="Q30" s="960"/>
      <c r="R30" s="960"/>
      <c r="S30" s="961"/>
      <c r="T30" s="962" t="str">
        <f t="shared" si="27"/>
        <v/>
      </c>
      <c r="U30" s="963"/>
      <c r="V30" s="964"/>
      <c r="W30" s="965">
        <f>IFERROR(VLOOKUP($CK30,・!$G$2:$H$430,2,FALSE),"")</f>
        <v>30</v>
      </c>
      <c r="X30" s="963"/>
      <c r="Y30" s="963"/>
      <c r="Z30" s="1283"/>
      <c r="AA30" s="1284"/>
      <c r="AB30" s="1284"/>
      <c r="AC30" s="1284"/>
      <c r="AD30" s="1284"/>
      <c r="AE30" s="1284"/>
      <c r="AF30" s="1284"/>
      <c r="AG30" s="1284"/>
      <c r="AH30" s="1284"/>
      <c r="AI30" s="1284"/>
      <c r="AJ30" s="1284"/>
      <c r="AK30" s="1284"/>
      <c r="AL30" s="1284"/>
      <c r="AM30" s="1284"/>
      <c r="AN30" s="1284"/>
      <c r="AO30" s="1284"/>
      <c r="AP30" s="1284"/>
      <c r="AQ30" s="1285"/>
      <c r="AR30" s="1257"/>
      <c r="AS30" s="1258"/>
      <c r="AT30" s="1258"/>
      <c r="AU30" s="1258"/>
      <c r="AV30" s="1258"/>
      <c r="AW30" s="1258"/>
      <c r="AX30" s="1258"/>
      <c r="AY30" s="1258"/>
      <c r="AZ30" s="1258"/>
      <c r="BA30" s="1258"/>
      <c r="BB30" s="1258"/>
      <c r="BC30" s="1279"/>
      <c r="BD30" s="1280"/>
      <c r="BE30" s="1280"/>
      <c r="BF30" s="1280"/>
      <c r="BG30" s="1280"/>
      <c r="BH30" s="1280"/>
      <c r="BI30" s="1280"/>
      <c r="BJ30" s="1280"/>
      <c r="BK30" s="1280"/>
      <c r="BL30" s="1280"/>
      <c r="BM30" s="1280"/>
      <c r="BN30" s="1280"/>
      <c r="BO30" s="1280"/>
      <c r="BP30" s="1280"/>
      <c r="BQ30" s="1280"/>
      <c r="BR30" s="1280"/>
      <c r="BS30" s="1281"/>
      <c r="BU30" s="46" t="s">
        <v>136</v>
      </c>
      <c r="BV30" s="51">
        <v>20122</v>
      </c>
      <c r="BW30" s="95">
        <f>Q30</f>
        <v>0</v>
      </c>
      <c r="BX30" s="95" t="str">
        <f>T30</f>
        <v/>
      </c>
      <c r="BY30" s="95">
        <f t="shared" si="2"/>
        <v>0</v>
      </c>
      <c r="BZ30" s="104">
        <f t="shared" si="3"/>
        <v>0</v>
      </c>
      <c r="CA30" s="145" t="str">
        <f t="shared" si="4"/>
        <v/>
      </c>
      <c r="CB30" s="429"/>
      <c r="CC30" s="430"/>
      <c r="CD30" s="7"/>
      <c r="CE30" s="46"/>
      <c r="CF30" s="51"/>
      <c r="CG30" s="97">
        <f t="shared" si="7"/>
        <v>0</v>
      </c>
      <c r="CH30" s="96">
        <f t="shared" si="6"/>
        <v>0</v>
      </c>
      <c r="CI30" s="100"/>
      <c r="CJ30" s="378">
        <v>201221</v>
      </c>
      <c r="CK30" s="378">
        <v>201223</v>
      </c>
      <c r="CM30" s="378"/>
    </row>
    <row r="31" spans="1:91" ht="11.25" customHeight="1" thickBot="1" x14ac:dyDescent="0.2">
      <c r="A31" s="1206"/>
      <c r="B31" s="1495" t="s">
        <v>298</v>
      </c>
      <c r="C31" s="1496"/>
      <c r="D31" s="1496"/>
      <c r="E31" s="1364" t="s">
        <v>14</v>
      </c>
      <c r="F31" s="1364"/>
      <c r="G31" s="1365"/>
      <c r="H31" s="1479">
        <f t="shared" si="28"/>
        <v>850</v>
      </c>
      <c r="I31" s="1480"/>
      <c r="J31" s="1480"/>
      <c r="K31" s="1438"/>
      <c r="L31" s="1438"/>
      <c r="M31" s="1439"/>
      <c r="N31" s="1303">
        <f>IFERROR(VLOOKUP($CJ31,・!$G$2:$H$430,2,FALSE),"")</f>
        <v>840</v>
      </c>
      <c r="O31" s="1304"/>
      <c r="P31" s="1305"/>
      <c r="Q31" s="1306"/>
      <c r="R31" s="1306"/>
      <c r="S31" s="1307"/>
      <c r="T31" s="962" t="str">
        <f t="shared" si="27"/>
        <v/>
      </c>
      <c r="U31" s="963"/>
      <c r="V31" s="964"/>
      <c r="W31" s="1359">
        <f>IFERROR(VLOOKUP($CK31,・!$G$2:$H$430,2,FALSE),"")</f>
        <v>10</v>
      </c>
      <c r="X31" s="1360"/>
      <c r="Y31" s="1360"/>
      <c r="Z31" s="1286"/>
      <c r="AA31" s="1287"/>
      <c r="AB31" s="1287"/>
      <c r="AC31" s="1287"/>
      <c r="AD31" s="1287"/>
      <c r="AE31" s="1287"/>
      <c r="AF31" s="1287"/>
      <c r="AG31" s="1287"/>
      <c r="AH31" s="1287"/>
      <c r="AI31" s="1287"/>
      <c r="AJ31" s="1287"/>
      <c r="AK31" s="1287"/>
      <c r="AL31" s="1287"/>
      <c r="AM31" s="1287"/>
      <c r="AN31" s="1287"/>
      <c r="AO31" s="1287"/>
      <c r="AP31" s="1287"/>
      <c r="AQ31" s="1288"/>
      <c r="AR31" s="1229"/>
      <c r="AS31" s="1230"/>
      <c r="AT31" s="1230"/>
      <c r="AU31" s="1230"/>
      <c r="AV31" s="1230"/>
      <c r="AW31" s="1230"/>
      <c r="AX31" s="1230"/>
      <c r="AY31" s="1230"/>
      <c r="AZ31" s="1230"/>
      <c r="BA31" s="1230"/>
      <c r="BB31" s="1230"/>
      <c r="BC31" s="1394"/>
      <c r="BD31" s="1395"/>
      <c r="BE31" s="1395"/>
      <c r="BF31" s="1395"/>
      <c r="BG31" s="1395"/>
      <c r="BH31" s="1395"/>
      <c r="BI31" s="1395"/>
      <c r="BJ31" s="1395"/>
      <c r="BK31" s="1395"/>
      <c r="BL31" s="1395"/>
      <c r="BM31" s="1395"/>
      <c r="BN31" s="1395"/>
      <c r="BO31" s="1395"/>
      <c r="BP31" s="1395"/>
      <c r="BQ31" s="1395"/>
      <c r="BR31" s="1395"/>
      <c r="BS31" s="1396"/>
      <c r="BU31" s="46" t="s">
        <v>298</v>
      </c>
      <c r="BV31" s="51">
        <v>20123</v>
      </c>
      <c r="BW31" s="95">
        <f>Q31</f>
        <v>0</v>
      </c>
      <c r="BX31" s="95" t="str">
        <f>T31</f>
        <v/>
      </c>
      <c r="BY31" s="95">
        <f t="shared" si="2"/>
        <v>0</v>
      </c>
      <c r="BZ31" s="104">
        <f t="shared" si="3"/>
        <v>0</v>
      </c>
      <c r="CA31" s="145" t="str">
        <f t="shared" si="4"/>
        <v/>
      </c>
      <c r="CB31" s="429"/>
      <c r="CC31" s="430"/>
      <c r="CD31" s="7"/>
      <c r="CE31" s="46"/>
      <c r="CF31" s="51"/>
      <c r="CG31" s="97">
        <f t="shared" si="7"/>
        <v>0</v>
      </c>
      <c r="CH31" s="96">
        <f t="shared" si="6"/>
        <v>0</v>
      </c>
      <c r="CI31" s="100"/>
      <c r="CJ31" s="378">
        <v>201231</v>
      </c>
      <c r="CK31" s="378">
        <v>201233</v>
      </c>
      <c r="CM31" s="378"/>
    </row>
    <row r="32" spans="1:91" ht="11.25" customHeight="1" thickTop="1" thickBot="1" x14ac:dyDescent="0.2">
      <c r="A32" s="1207"/>
      <c r="B32" s="40" t="s">
        <v>1339</v>
      </c>
      <c r="C32" s="1366" t="s">
        <v>11</v>
      </c>
      <c r="D32" s="1367"/>
      <c r="E32" s="1434">
        <f>Q32+T32+W32+AZ32</f>
        <v>0</v>
      </c>
      <c r="F32" s="1434"/>
      <c r="G32" s="1435"/>
      <c r="H32" s="1342">
        <f>SUM(H29:J31)</f>
        <v>5670</v>
      </c>
      <c r="I32" s="1343"/>
      <c r="J32" s="1343"/>
      <c r="K32" s="1231">
        <f t="shared" ref="K32" si="29">SUM(K29:M31)</f>
        <v>0</v>
      </c>
      <c r="L32" s="1231"/>
      <c r="M32" s="1341"/>
      <c r="N32" s="1342">
        <f t="shared" ref="N32" si="30">SUM(N29:P31)</f>
        <v>5330</v>
      </c>
      <c r="O32" s="1343"/>
      <c r="P32" s="1343"/>
      <c r="Q32" s="1454">
        <f t="shared" ref="Q32" si="31">SUM(Q29:S31)</f>
        <v>0</v>
      </c>
      <c r="R32" s="1454"/>
      <c r="S32" s="1455"/>
      <c r="T32" s="1313">
        <f>SUM(T29:V31)</f>
        <v>0</v>
      </c>
      <c r="U32" s="1231"/>
      <c r="V32" s="1231"/>
      <c r="W32" s="1452">
        <f>CA32</f>
        <v>0</v>
      </c>
      <c r="X32" s="1452"/>
      <c r="Y32" s="1453"/>
      <c r="Z32" s="1399"/>
      <c r="AA32" s="1400"/>
      <c r="AB32" s="1400"/>
      <c r="AC32" s="1400"/>
      <c r="AD32" s="1400"/>
      <c r="AE32" s="1400"/>
      <c r="AF32" s="1400"/>
      <c r="AG32" s="1400"/>
      <c r="AH32" s="1400"/>
      <c r="AI32" s="1400"/>
      <c r="AJ32" s="1400"/>
      <c r="AK32" s="1400"/>
      <c r="AL32" s="1400"/>
      <c r="AM32" s="1400"/>
      <c r="AN32" s="1400"/>
      <c r="AO32" s="1400"/>
      <c r="AP32" s="1401"/>
      <c r="AQ32" s="1401"/>
      <c r="AR32" s="1240" t="s">
        <v>11</v>
      </c>
      <c r="AS32" s="1241"/>
      <c r="AT32" s="1241"/>
      <c r="AU32" s="1241"/>
      <c r="AV32" s="1241"/>
      <c r="AW32" s="1507">
        <f t="shared" ref="AW32" si="32">SUM(AW29:AY31)</f>
        <v>640</v>
      </c>
      <c r="AX32" s="1508"/>
      <c r="AY32" s="1508"/>
      <c r="AZ32" s="1452">
        <f>AZ29</f>
        <v>0</v>
      </c>
      <c r="BA32" s="1452"/>
      <c r="BB32" s="1453"/>
      <c r="BC32" s="1289"/>
      <c r="BD32" s="1290"/>
      <c r="BE32" s="1290"/>
      <c r="BF32" s="1290"/>
      <c r="BG32" s="1290"/>
      <c r="BH32" s="1290"/>
      <c r="BI32" s="1290"/>
      <c r="BJ32" s="1290"/>
      <c r="BK32" s="1290"/>
      <c r="BL32" s="1290"/>
      <c r="BM32" s="1290"/>
      <c r="BN32" s="1290"/>
      <c r="BO32" s="1290"/>
      <c r="BP32" s="1290"/>
      <c r="BQ32" s="1290"/>
      <c r="BR32" s="1291"/>
      <c r="BS32" s="1292"/>
      <c r="BU32" s="112">
        <f>SUM(BY29:CC31,CG29:CG31)</f>
        <v>0</v>
      </c>
      <c r="BV32" s="111"/>
      <c r="BW32" s="98">
        <f>SUM(BW29:BW31)</f>
        <v>0</v>
      </c>
      <c r="BX32" s="98">
        <f t="shared" ref="BX32:BY32" si="33">SUM(BX29:BX31)</f>
        <v>0</v>
      </c>
      <c r="BY32" s="98">
        <f t="shared" si="33"/>
        <v>0</v>
      </c>
      <c r="BZ32" s="105"/>
      <c r="CA32" s="145">
        <f>SUM(CA29:CA31)</f>
        <v>0</v>
      </c>
      <c r="CB32" s="429"/>
      <c r="CC32" s="430"/>
      <c r="CD32" s="7"/>
      <c r="CE32" s="63"/>
      <c r="CF32" s="64"/>
      <c r="CG32" s="98">
        <f>SUM(CG29:CG31)</f>
        <v>0</v>
      </c>
      <c r="CH32" s="99"/>
      <c r="CI32" s="100"/>
      <c r="CJ32" s="378"/>
      <c r="CK32" s="378"/>
      <c r="CM32" s="378"/>
    </row>
    <row r="33" spans="1:91" ht="11.25" customHeight="1" x14ac:dyDescent="0.15">
      <c r="A33" s="1206" t="s">
        <v>202</v>
      </c>
      <c r="B33" s="1151" t="s">
        <v>35</v>
      </c>
      <c r="C33" s="1152"/>
      <c r="D33" s="1152"/>
      <c r="E33" s="1153" t="s">
        <v>139</v>
      </c>
      <c r="F33" s="1153"/>
      <c r="G33" s="1154"/>
      <c r="H33" s="1489">
        <f>N33+W33</f>
        <v>8670</v>
      </c>
      <c r="I33" s="1490"/>
      <c r="J33" s="1491"/>
      <c r="K33" s="1484"/>
      <c r="L33" s="1484"/>
      <c r="M33" s="1485"/>
      <c r="N33" s="1165">
        <f>IFERROR(VLOOKUP($CJ33,・!$G$2:$H$430,2,FALSE),"")</f>
        <v>8600</v>
      </c>
      <c r="O33" s="1166"/>
      <c r="P33" s="1167"/>
      <c r="Q33" s="1160"/>
      <c r="R33" s="1160"/>
      <c r="S33" s="1161"/>
      <c r="T33" s="1450" t="str">
        <f>IF(K33="","",IF(K33&lt;=W33,K33,K33-W33))</f>
        <v/>
      </c>
      <c r="U33" s="1448"/>
      <c r="V33" s="1451"/>
      <c r="W33" s="1447">
        <f>IFERROR(VLOOKUP($CK33,・!$G$2:$H$430,2,FALSE),"")</f>
        <v>70</v>
      </c>
      <c r="X33" s="1448"/>
      <c r="Y33" s="1449"/>
      <c r="Z33" s="1208"/>
      <c r="AA33" s="1209"/>
      <c r="AB33" s="1209"/>
      <c r="AC33" s="1209"/>
      <c r="AD33" s="1209"/>
      <c r="AE33" s="1209"/>
      <c r="AF33" s="1209"/>
      <c r="AG33" s="1209"/>
      <c r="AH33" s="1209"/>
      <c r="AI33" s="1209"/>
      <c r="AJ33" s="1209"/>
      <c r="AK33" s="1209"/>
      <c r="AL33" s="1209"/>
      <c r="AM33" s="1209"/>
      <c r="AN33" s="1209"/>
      <c r="AO33" s="1209"/>
      <c r="AP33" s="1209"/>
      <c r="AQ33" s="1210"/>
      <c r="AR33" s="1459" t="s">
        <v>37</v>
      </c>
      <c r="AS33" s="1460"/>
      <c r="AT33" s="1460"/>
      <c r="AU33" s="1269" t="s">
        <v>29</v>
      </c>
      <c r="AV33" s="1270"/>
      <c r="AW33" s="1259">
        <f>IFERROR(VLOOKUP($CM33,・!$G$2:$H$430,2,FALSE),"")</f>
        <v>4800</v>
      </c>
      <c r="AX33" s="1260"/>
      <c r="AY33" s="1261"/>
      <c r="AZ33" s="1238"/>
      <c r="BA33" s="1238"/>
      <c r="BB33" s="1239"/>
      <c r="BC33" s="1222"/>
      <c r="BD33" s="1223"/>
      <c r="BE33" s="1223"/>
      <c r="BF33" s="1223"/>
      <c r="BG33" s="1223"/>
      <c r="BH33" s="1223"/>
      <c r="BI33" s="1223"/>
      <c r="BJ33" s="1223"/>
      <c r="BK33" s="1223"/>
      <c r="BL33" s="1223"/>
      <c r="BM33" s="1223"/>
      <c r="BN33" s="1223"/>
      <c r="BO33" s="1223"/>
      <c r="BP33" s="1223"/>
      <c r="BQ33" s="1223"/>
      <c r="BR33" s="1223"/>
      <c r="BS33" s="1224"/>
      <c r="BU33" s="46" t="s">
        <v>35</v>
      </c>
      <c r="BV33" s="51">
        <v>20124</v>
      </c>
      <c r="BW33" s="95">
        <f>Q33</f>
        <v>0</v>
      </c>
      <c r="BX33" s="95" t="str">
        <f>T33</f>
        <v/>
      </c>
      <c r="BY33" s="95">
        <f t="shared" si="2"/>
        <v>0</v>
      </c>
      <c r="BZ33" s="104">
        <f t="shared" si="3"/>
        <v>0</v>
      </c>
      <c r="CA33" s="145" t="str">
        <f t="shared" si="4"/>
        <v/>
      </c>
      <c r="CB33" s="429"/>
      <c r="CC33" s="430"/>
      <c r="CD33" s="7"/>
      <c r="CE33" s="46" t="s">
        <v>37</v>
      </c>
      <c r="CF33" s="51">
        <v>220129</v>
      </c>
      <c r="CG33" s="97">
        <f t="shared" si="7"/>
        <v>0</v>
      </c>
      <c r="CH33" s="96">
        <f t="shared" si="6"/>
        <v>0</v>
      </c>
      <c r="CI33" s="100"/>
      <c r="CJ33" s="378">
        <v>201241</v>
      </c>
      <c r="CK33" s="378">
        <v>201243</v>
      </c>
      <c r="CM33" s="378">
        <v>2201291</v>
      </c>
    </row>
    <row r="34" spans="1:91" ht="11.25" customHeight="1" thickBot="1" x14ac:dyDescent="0.2">
      <c r="A34" s="1206"/>
      <c r="B34" s="1019" t="s">
        <v>38</v>
      </c>
      <c r="C34" s="1015"/>
      <c r="D34" s="1015"/>
      <c r="E34" s="1071" t="s">
        <v>139</v>
      </c>
      <c r="F34" s="1071"/>
      <c r="G34" s="1072"/>
      <c r="H34" s="1486">
        <f>N34+W34</f>
        <v>2170</v>
      </c>
      <c r="I34" s="1487"/>
      <c r="J34" s="1488"/>
      <c r="K34" s="1217"/>
      <c r="L34" s="1217"/>
      <c r="M34" s="1218"/>
      <c r="N34" s="1303">
        <f>IFERROR(VLOOKUP($CJ34,・!$G$2:$H$430,2,FALSE),"")</f>
        <v>2070</v>
      </c>
      <c r="O34" s="1304"/>
      <c r="P34" s="1305"/>
      <c r="Q34" s="1306"/>
      <c r="R34" s="1306"/>
      <c r="S34" s="1307"/>
      <c r="T34" s="1440" t="str">
        <f>IF(K34="","",IF(K34&lt;=W34,K34,K34-W34))</f>
        <v/>
      </c>
      <c r="U34" s="1441"/>
      <c r="V34" s="1442"/>
      <c r="W34" s="1443">
        <f>IFERROR(VLOOKUP($CK34,・!$G$2:$H$430,2,FALSE),"")</f>
        <v>100</v>
      </c>
      <c r="X34" s="1441"/>
      <c r="Y34" s="1444"/>
      <c r="Z34" s="1286"/>
      <c r="AA34" s="1287"/>
      <c r="AB34" s="1287"/>
      <c r="AC34" s="1287"/>
      <c r="AD34" s="1287"/>
      <c r="AE34" s="1287"/>
      <c r="AF34" s="1287"/>
      <c r="AG34" s="1287"/>
      <c r="AH34" s="1287"/>
      <c r="AI34" s="1287"/>
      <c r="AJ34" s="1287"/>
      <c r="AK34" s="1287"/>
      <c r="AL34" s="1287"/>
      <c r="AM34" s="1287"/>
      <c r="AN34" s="1287"/>
      <c r="AO34" s="1287"/>
      <c r="AP34" s="1287"/>
      <c r="AQ34" s="1288"/>
      <c r="AR34" s="1257"/>
      <c r="AS34" s="1258"/>
      <c r="AT34" s="1258"/>
      <c r="AU34" s="1258"/>
      <c r="AV34" s="1258"/>
      <c r="AW34" s="1258"/>
      <c r="AX34" s="1258"/>
      <c r="AY34" s="1258"/>
      <c r="AZ34" s="1258"/>
      <c r="BA34" s="1258"/>
      <c r="BB34" s="1258"/>
      <c r="BC34" s="1279"/>
      <c r="BD34" s="1280"/>
      <c r="BE34" s="1280"/>
      <c r="BF34" s="1280"/>
      <c r="BG34" s="1280"/>
      <c r="BH34" s="1280"/>
      <c r="BI34" s="1280"/>
      <c r="BJ34" s="1280"/>
      <c r="BK34" s="1280"/>
      <c r="BL34" s="1280"/>
      <c r="BM34" s="1280"/>
      <c r="BN34" s="1280"/>
      <c r="BO34" s="1280"/>
      <c r="BP34" s="1280"/>
      <c r="BQ34" s="1280"/>
      <c r="BR34" s="1280"/>
      <c r="BS34" s="1281"/>
      <c r="BU34" s="46" t="s">
        <v>38</v>
      </c>
      <c r="BV34" s="51">
        <v>20125</v>
      </c>
      <c r="BW34" s="95">
        <f>Q34</f>
        <v>0</v>
      </c>
      <c r="BX34" s="95" t="str">
        <f>T34</f>
        <v/>
      </c>
      <c r="BY34" s="95">
        <f t="shared" si="2"/>
        <v>0</v>
      </c>
      <c r="BZ34" s="104">
        <f t="shared" si="3"/>
        <v>0</v>
      </c>
      <c r="CA34" s="145" t="str">
        <f t="shared" si="4"/>
        <v/>
      </c>
      <c r="CB34" s="429"/>
      <c r="CC34" s="430"/>
      <c r="CD34" s="7"/>
      <c r="CE34" s="46"/>
      <c r="CF34" s="51"/>
      <c r="CG34" s="97">
        <f t="shared" si="7"/>
        <v>0</v>
      </c>
      <c r="CH34" s="96">
        <f t="shared" si="6"/>
        <v>0</v>
      </c>
      <c r="CI34" s="100"/>
      <c r="CJ34" s="378">
        <v>201251</v>
      </c>
      <c r="CK34" s="378">
        <v>201253</v>
      </c>
      <c r="CM34" s="378"/>
    </row>
    <row r="35" spans="1:91" ht="11.25" customHeight="1" thickTop="1" thickBot="1" x14ac:dyDescent="0.2">
      <c r="A35" s="1206"/>
      <c r="B35" s="40" t="s">
        <v>1340</v>
      </c>
      <c r="C35" s="1366" t="s">
        <v>11</v>
      </c>
      <c r="D35" s="1367"/>
      <c r="E35" s="1434">
        <f>Q35+T35+W35+AZ35</f>
        <v>0</v>
      </c>
      <c r="F35" s="1434"/>
      <c r="G35" s="1435"/>
      <c r="H35" s="1532">
        <f>SUM(H33:J34)</f>
        <v>10840</v>
      </c>
      <c r="I35" s="1533"/>
      <c r="J35" s="1534"/>
      <c r="K35" s="1454">
        <f>SUM(K33:M34)</f>
        <v>0</v>
      </c>
      <c r="L35" s="1454"/>
      <c r="M35" s="1455"/>
      <c r="N35" s="1522">
        <f>SUM(N33:P34)</f>
        <v>10670</v>
      </c>
      <c r="O35" s="1523"/>
      <c r="P35" s="1523"/>
      <c r="Q35" s="1524">
        <f>SUM(Q33:S34)</f>
        <v>0</v>
      </c>
      <c r="R35" s="1524"/>
      <c r="S35" s="1525"/>
      <c r="T35" s="1313">
        <f>SUM(T33:V34)</f>
        <v>0</v>
      </c>
      <c r="U35" s="1231"/>
      <c r="V35" s="1231"/>
      <c r="W35" s="1452">
        <f>CA35</f>
        <v>0</v>
      </c>
      <c r="X35" s="1452"/>
      <c r="Y35" s="1453"/>
      <c r="Z35" s="1329"/>
      <c r="AA35" s="1330"/>
      <c r="AB35" s="1330"/>
      <c r="AC35" s="1330"/>
      <c r="AD35" s="1330"/>
      <c r="AE35" s="1330"/>
      <c r="AF35" s="1330"/>
      <c r="AG35" s="1330"/>
      <c r="AH35" s="1330"/>
      <c r="AI35" s="1330"/>
      <c r="AJ35" s="1330"/>
      <c r="AK35" s="1330"/>
      <c r="AL35" s="1330"/>
      <c r="AM35" s="1330"/>
      <c r="AN35" s="1330"/>
      <c r="AO35" s="1330"/>
      <c r="AP35" s="1331"/>
      <c r="AQ35" s="1331"/>
      <c r="AR35" s="1240" t="s">
        <v>11</v>
      </c>
      <c r="AS35" s="1241"/>
      <c r="AT35" s="1241"/>
      <c r="AU35" s="1241"/>
      <c r="AV35" s="1241"/>
      <c r="AW35" s="1316">
        <f>SUM(AW33:AY34)</f>
        <v>4800</v>
      </c>
      <c r="AX35" s="1317"/>
      <c r="AY35" s="1317"/>
      <c r="AZ35" s="1378">
        <f>AZ33</f>
        <v>0</v>
      </c>
      <c r="BA35" s="1378"/>
      <c r="BB35" s="1379"/>
      <c r="BC35" s="1225"/>
      <c r="BD35" s="1226"/>
      <c r="BE35" s="1226"/>
      <c r="BF35" s="1226"/>
      <c r="BG35" s="1226"/>
      <c r="BH35" s="1226"/>
      <c r="BI35" s="1226"/>
      <c r="BJ35" s="1226"/>
      <c r="BK35" s="1226"/>
      <c r="BL35" s="1226"/>
      <c r="BM35" s="1226"/>
      <c r="BN35" s="1226"/>
      <c r="BO35" s="1226"/>
      <c r="BP35" s="1226"/>
      <c r="BQ35" s="1226"/>
      <c r="BR35" s="1227"/>
      <c r="BS35" s="1228"/>
      <c r="BU35" s="112">
        <f>SUM(BY33:CC34,CG33:CG34)</f>
        <v>0</v>
      </c>
      <c r="BV35" s="111"/>
      <c r="BW35" s="98">
        <f>SUM(BW33:BW34)</f>
        <v>0</v>
      </c>
      <c r="BX35" s="98">
        <f>SUM(BX33:BX34)</f>
        <v>0</v>
      </c>
      <c r="BY35" s="98">
        <f>SUM(BY33:BY34)</f>
        <v>0</v>
      </c>
      <c r="BZ35" s="105"/>
      <c r="CA35" s="145">
        <f>SUM(CA33:CA34)</f>
        <v>0</v>
      </c>
      <c r="CB35" s="429"/>
      <c r="CC35" s="430"/>
      <c r="CD35" s="7"/>
      <c r="CE35" s="63"/>
      <c r="CF35" s="64"/>
      <c r="CG35" s="98">
        <f>SUM(CG33:CG34)</f>
        <v>0</v>
      </c>
      <c r="CH35" s="99"/>
      <c r="CI35" s="100"/>
      <c r="CJ35" s="378"/>
      <c r="CK35" s="378"/>
      <c r="CM35" s="378"/>
    </row>
    <row r="36" spans="1:91" ht="11.25" customHeight="1" x14ac:dyDescent="0.15">
      <c r="A36" s="1206"/>
      <c r="B36" s="1151" t="s">
        <v>43</v>
      </c>
      <c r="C36" s="1152"/>
      <c r="D36" s="1152"/>
      <c r="E36" s="1153" t="s">
        <v>140</v>
      </c>
      <c r="F36" s="1153"/>
      <c r="G36" s="1154"/>
      <c r="H36" s="1155">
        <f>N36+W36</f>
        <v>5200</v>
      </c>
      <c r="I36" s="1156"/>
      <c r="J36" s="1156"/>
      <c r="K36" s="1477"/>
      <c r="L36" s="1477"/>
      <c r="M36" s="1478"/>
      <c r="N36" s="1165">
        <f>IFERROR(VLOOKUP($CJ36,・!$G$2:$H$430,2,FALSE),"")</f>
        <v>5150</v>
      </c>
      <c r="O36" s="1166"/>
      <c r="P36" s="1167"/>
      <c r="Q36" s="1160"/>
      <c r="R36" s="1160"/>
      <c r="S36" s="1161"/>
      <c r="T36" s="962" t="str">
        <f t="shared" ref="T36" si="34">IF(K36="","",IF(K36&lt;=W36,K36,K36-W36))</f>
        <v/>
      </c>
      <c r="U36" s="963"/>
      <c r="V36" s="964"/>
      <c r="W36" s="1337">
        <f>IFERROR(VLOOKUP($CK36,・!$G$2:$H$430,2,FALSE),"")</f>
        <v>50</v>
      </c>
      <c r="X36" s="1338"/>
      <c r="Y36" s="1338"/>
      <c r="Z36" s="1208"/>
      <c r="AA36" s="1209"/>
      <c r="AB36" s="1209"/>
      <c r="AC36" s="1209"/>
      <c r="AD36" s="1209"/>
      <c r="AE36" s="1209"/>
      <c r="AF36" s="1209"/>
      <c r="AG36" s="1209"/>
      <c r="AH36" s="1209"/>
      <c r="AI36" s="1209"/>
      <c r="AJ36" s="1209"/>
      <c r="AK36" s="1209"/>
      <c r="AL36" s="1209"/>
      <c r="AM36" s="1209"/>
      <c r="AN36" s="1209"/>
      <c r="AO36" s="1209"/>
      <c r="AP36" s="1209"/>
      <c r="AQ36" s="1210"/>
      <c r="AR36" s="1459" t="s">
        <v>43</v>
      </c>
      <c r="AS36" s="1460"/>
      <c r="AT36" s="1460"/>
      <c r="AU36" s="1269" t="s">
        <v>29</v>
      </c>
      <c r="AV36" s="1270"/>
      <c r="AW36" s="1259">
        <f>IFERROR(VLOOKUP($CM36,・!$G$2:$H$430,2,FALSE),"")</f>
        <v>3200</v>
      </c>
      <c r="AX36" s="1260"/>
      <c r="AY36" s="1261"/>
      <c r="AZ36" s="1238"/>
      <c r="BA36" s="1238"/>
      <c r="BB36" s="1256"/>
      <c r="BC36" s="1222"/>
      <c r="BD36" s="1223"/>
      <c r="BE36" s="1223"/>
      <c r="BF36" s="1223"/>
      <c r="BG36" s="1223"/>
      <c r="BH36" s="1223"/>
      <c r="BI36" s="1223"/>
      <c r="BJ36" s="1223"/>
      <c r="BK36" s="1223"/>
      <c r="BL36" s="1223"/>
      <c r="BM36" s="1223"/>
      <c r="BN36" s="1223"/>
      <c r="BO36" s="1223"/>
      <c r="BP36" s="1223"/>
      <c r="BQ36" s="1223"/>
      <c r="BR36" s="1223"/>
      <c r="BS36" s="1224"/>
      <c r="BU36" s="46" t="s">
        <v>43</v>
      </c>
      <c r="BV36" s="51">
        <v>20130</v>
      </c>
      <c r="BW36" s="95">
        <f>Q36</f>
        <v>0</v>
      </c>
      <c r="BX36" s="95" t="str">
        <f>T36</f>
        <v/>
      </c>
      <c r="BY36" s="95">
        <f t="shared" si="2"/>
        <v>0</v>
      </c>
      <c r="BZ36" s="104">
        <f t="shared" si="3"/>
        <v>0</v>
      </c>
      <c r="CA36" s="145" t="str">
        <f t="shared" si="4"/>
        <v/>
      </c>
      <c r="CB36" s="429"/>
      <c r="CC36" s="430"/>
      <c r="CD36" s="7"/>
      <c r="CE36" s="46" t="s">
        <v>43</v>
      </c>
      <c r="CF36" s="51">
        <v>220134</v>
      </c>
      <c r="CG36" s="97">
        <f t="shared" si="7"/>
        <v>0</v>
      </c>
      <c r="CH36" s="96">
        <f t="shared" si="6"/>
        <v>0</v>
      </c>
      <c r="CI36" s="100"/>
      <c r="CJ36" s="378">
        <v>201301</v>
      </c>
      <c r="CK36" s="378">
        <v>201303</v>
      </c>
      <c r="CM36" s="378">
        <v>2201341</v>
      </c>
    </row>
    <row r="37" spans="1:91" ht="11.25" customHeight="1" thickBot="1" x14ac:dyDescent="0.2">
      <c r="A37" s="1206"/>
      <c r="B37" s="1495" t="s">
        <v>44</v>
      </c>
      <c r="C37" s="1496"/>
      <c r="D37" s="1496"/>
      <c r="E37" s="1364" t="s">
        <v>141</v>
      </c>
      <c r="F37" s="1364"/>
      <c r="G37" s="1365"/>
      <c r="H37" s="1303">
        <f>N37+W37</f>
        <v>1040</v>
      </c>
      <c r="I37" s="1304"/>
      <c r="J37" s="1305"/>
      <c r="K37" s="1484"/>
      <c r="L37" s="1484"/>
      <c r="M37" s="1485"/>
      <c r="N37" s="1303">
        <f>IFERROR(VLOOKUP($CJ37,・!$G$2:$H$430,2,FALSE),"")</f>
        <v>940</v>
      </c>
      <c r="O37" s="1304"/>
      <c r="P37" s="1305"/>
      <c r="Q37" s="1306"/>
      <c r="R37" s="1306"/>
      <c r="S37" s="1307"/>
      <c r="T37" s="1440" t="str">
        <f>IF(K37="","",IF(K37&lt;=W37,K37,K37-W37))</f>
        <v/>
      </c>
      <c r="U37" s="1441"/>
      <c r="V37" s="1442"/>
      <c r="W37" s="1443">
        <f>IFERROR(VLOOKUP($CK37,・!$G$2:$H$430,2,FALSE),"")</f>
        <v>100</v>
      </c>
      <c r="X37" s="1441"/>
      <c r="Y37" s="1444"/>
      <c r="Z37" s="1286"/>
      <c r="AA37" s="1287"/>
      <c r="AB37" s="1287"/>
      <c r="AC37" s="1287"/>
      <c r="AD37" s="1287"/>
      <c r="AE37" s="1287"/>
      <c r="AF37" s="1287"/>
      <c r="AG37" s="1287"/>
      <c r="AH37" s="1287"/>
      <c r="AI37" s="1287"/>
      <c r="AJ37" s="1287"/>
      <c r="AK37" s="1287"/>
      <c r="AL37" s="1287"/>
      <c r="AM37" s="1287"/>
      <c r="AN37" s="1287"/>
      <c r="AO37" s="1287"/>
      <c r="AP37" s="1287"/>
      <c r="AQ37" s="1288"/>
      <c r="AR37" s="1229"/>
      <c r="AS37" s="1230"/>
      <c r="AT37" s="1230"/>
      <c r="AU37" s="1230"/>
      <c r="AV37" s="1230"/>
      <c r="AW37" s="1230"/>
      <c r="AX37" s="1230"/>
      <c r="AY37" s="1230"/>
      <c r="AZ37" s="1230"/>
      <c r="BA37" s="1230"/>
      <c r="BB37" s="1230"/>
      <c r="BC37" s="1219"/>
      <c r="BD37" s="1220"/>
      <c r="BE37" s="1220"/>
      <c r="BF37" s="1220"/>
      <c r="BG37" s="1220"/>
      <c r="BH37" s="1220"/>
      <c r="BI37" s="1220"/>
      <c r="BJ37" s="1220"/>
      <c r="BK37" s="1220"/>
      <c r="BL37" s="1220"/>
      <c r="BM37" s="1220"/>
      <c r="BN37" s="1220"/>
      <c r="BO37" s="1220"/>
      <c r="BP37" s="1220"/>
      <c r="BQ37" s="1220"/>
      <c r="BR37" s="1220"/>
      <c r="BS37" s="1221"/>
      <c r="BU37" s="46" t="s">
        <v>44</v>
      </c>
      <c r="BV37" s="51">
        <v>20131</v>
      </c>
      <c r="BW37" s="95">
        <f>Q37</f>
        <v>0</v>
      </c>
      <c r="BX37" s="95" t="str">
        <f>T37</f>
        <v/>
      </c>
      <c r="BY37" s="95">
        <f t="shared" si="2"/>
        <v>0</v>
      </c>
      <c r="BZ37" s="104">
        <f t="shared" si="3"/>
        <v>0</v>
      </c>
      <c r="CA37" s="145" t="str">
        <f t="shared" si="4"/>
        <v/>
      </c>
      <c r="CB37" s="429"/>
      <c r="CC37" s="430"/>
      <c r="CD37" s="7"/>
      <c r="CE37" s="46"/>
      <c r="CF37" s="51"/>
      <c r="CG37" s="97">
        <f t="shared" si="7"/>
        <v>0</v>
      </c>
      <c r="CH37" s="96">
        <f t="shared" si="6"/>
        <v>0</v>
      </c>
      <c r="CI37" s="100"/>
      <c r="CJ37" s="378">
        <v>201311</v>
      </c>
      <c r="CK37" s="378">
        <v>201313</v>
      </c>
      <c r="CM37" s="378"/>
    </row>
    <row r="38" spans="1:91" ht="11.25" customHeight="1" thickTop="1" thickBot="1" x14ac:dyDescent="0.2">
      <c r="A38" s="1206"/>
      <c r="B38" s="40" t="s">
        <v>1341</v>
      </c>
      <c r="C38" s="1366" t="s">
        <v>11</v>
      </c>
      <c r="D38" s="1367"/>
      <c r="E38" s="1434">
        <f>Q38+T38+W38+AZ38</f>
        <v>0</v>
      </c>
      <c r="F38" s="1434"/>
      <c r="G38" s="1435"/>
      <c r="H38" s="1314">
        <f>SUM(H36:J37)</f>
        <v>6240</v>
      </c>
      <c r="I38" s="1315"/>
      <c r="J38" s="1315"/>
      <c r="K38" s="1231">
        <f>SUM(K36:M37)</f>
        <v>0</v>
      </c>
      <c r="L38" s="1231"/>
      <c r="M38" s="1341"/>
      <c r="N38" s="1314">
        <f t="shared" ref="N38" si="35">SUM(N36:P37)</f>
        <v>6090</v>
      </c>
      <c r="O38" s="1315"/>
      <c r="P38" s="1315"/>
      <c r="Q38" s="1231">
        <f>SUM(Q36:S37)</f>
        <v>0</v>
      </c>
      <c r="R38" s="1231"/>
      <c r="S38" s="1341"/>
      <c r="T38" s="1313">
        <f>SUM(T36:V37)</f>
        <v>0</v>
      </c>
      <c r="U38" s="1231"/>
      <c r="V38" s="1231"/>
      <c r="W38" s="1231">
        <f>CA38</f>
        <v>0</v>
      </c>
      <c r="X38" s="1231"/>
      <c r="Y38" s="1232"/>
      <c r="Z38" s="1361"/>
      <c r="AA38" s="1362"/>
      <c r="AB38" s="1362"/>
      <c r="AC38" s="1362"/>
      <c r="AD38" s="1362"/>
      <c r="AE38" s="1362"/>
      <c r="AF38" s="1362"/>
      <c r="AG38" s="1362"/>
      <c r="AH38" s="1362"/>
      <c r="AI38" s="1362"/>
      <c r="AJ38" s="1362"/>
      <c r="AK38" s="1362"/>
      <c r="AL38" s="1362"/>
      <c r="AM38" s="1362"/>
      <c r="AN38" s="1362"/>
      <c r="AO38" s="1362"/>
      <c r="AP38" s="1363"/>
      <c r="AQ38" s="1363"/>
      <c r="AR38" s="1463" t="s">
        <v>11</v>
      </c>
      <c r="AS38" s="1464"/>
      <c r="AT38" s="1464"/>
      <c r="AU38" s="1464"/>
      <c r="AV38" s="1465"/>
      <c r="AW38" s="1316">
        <f t="shared" ref="AW38" si="36">SUM(AW36:AY37)</f>
        <v>3200</v>
      </c>
      <c r="AX38" s="1317"/>
      <c r="AY38" s="1317"/>
      <c r="AZ38" s="1231">
        <f>AZ36</f>
        <v>0</v>
      </c>
      <c r="BA38" s="1231"/>
      <c r="BB38" s="1232"/>
      <c r="BC38" s="1265"/>
      <c r="BD38" s="1266"/>
      <c r="BE38" s="1266"/>
      <c r="BF38" s="1266"/>
      <c r="BG38" s="1266"/>
      <c r="BH38" s="1266"/>
      <c r="BI38" s="1266"/>
      <c r="BJ38" s="1266"/>
      <c r="BK38" s="1266"/>
      <c r="BL38" s="1266"/>
      <c r="BM38" s="1266"/>
      <c r="BN38" s="1266"/>
      <c r="BO38" s="1266"/>
      <c r="BP38" s="1266"/>
      <c r="BQ38" s="1266"/>
      <c r="BR38" s="1267"/>
      <c r="BS38" s="1268"/>
      <c r="BU38" s="112">
        <f>SUM(BY36:CC37,CG36:CG37)</f>
        <v>0</v>
      </c>
      <c r="BV38" s="111"/>
      <c r="BW38" s="98">
        <f>SUM(BW36:BW37)</f>
        <v>0</v>
      </c>
      <c r="BX38" s="98">
        <f t="shared" ref="BX38:BY38" si="37">SUM(BX36:BX37)</f>
        <v>0</v>
      </c>
      <c r="BY38" s="98">
        <f t="shared" si="37"/>
        <v>0</v>
      </c>
      <c r="BZ38" s="105"/>
      <c r="CA38" s="145">
        <f>SUM(CA36:CA37)</f>
        <v>0</v>
      </c>
      <c r="CB38" s="429"/>
      <c r="CC38" s="430"/>
      <c r="CD38" s="7"/>
      <c r="CE38" s="63"/>
      <c r="CF38" s="64"/>
      <c r="CG38" s="98">
        <f>SUM(CG36:CG37)</f>
        <v>0</v>
      </c>
      <c r="CH38" s="99"/>
      <c r="CI38" s="100"/>
      <c r="CJ38" s="378"/>
      <c r="CK38" s="378"/>
      <c r="CM38" s="378"/>
    </row>
    <row r="39" spans="1:91" ht="11.25" customHeight="1" thickBot="1" x14ac:dyDescent="0.2">
      <c r="A39" s="1206"/>
      <c r="B39" s="1473" t="s">
        <v>47</v>
      </c>
      <c r="C39" s="1474"/>
      <c r="D39" s="1474"/>
      <c r="E39" s="1535" t="s">
        <v>141</v>
      </c>
      <c r="F39" s="1535"/>
      <c r="G39" s="1536"/>
      <c r="H39" s="1526">
        <f>N39+W39</f>
        <v>6650</v>
      </c>
      <c r="I39" s="1527"/>
      <c r="J39" s="1527"/>
      <c r="K39" s="1537"/>
      <c r="L39" s="1537"/>
      <c r="M39" s="1538"/>
      <c r="N39" s="1497">
        <f>IFERROR(VLOOKUP($CJ39,・!$G$2:$H$430,2,FALSE),"")</f>
        <v>6350</v>
      </c>
      <c r="O39" s="1498"/>
      <c r="P39" s="1499"/>
      <c r="Q39" s="1500"/>
      <c r="R39" s="1500"/>
      <c r="S39" s="1501"/>
      <c r="T39" s="962" t="str">
        <f t="shared" ref="T39" si="38">IF(K39="","",IF(K39&lt;=W39,K39,K39-W39))</f>
        <v/>
      </c>
      <c r="U39" s="963"/>
      <c r="V39" s="964"/>
      <c r="W39" s="1528">
        <f>IFERROR(VLOOKUP($CK39,・!$G$2:$H$430,2,FALSE),"")</f>
        <v>300</v>
      </c>
      <c r="X39" s="1529"/>
      <c r="Y39" s="1529"/>
      <c r="Z39" s="1208"/>
      <c r="AA39" s="1209"/>
      <c r="AB39" s="1209"/>
      <c r="AC39" s="1209"/>
      <c r="AD39" s="1209"/>
      <c r="AE39" s="1209"/>
      <c r="AF39" s="1209"/>
      <c r="AG39" s="1209"/>
      <c r="AH39" s="1209"/>
      <c r="AI39" s="1209"/>
      <c r="AJ39" s="1209"/>
      <c r="AK39" s="1209"/>
      <c r="AL39" s="1209"/>
      <c r="AM39" s="1209"/>
      <c r="AN39" s="1209"/>
      <c r="AO39" s="1209"/>
      <c r="AP39" s="1209"/>
      <c r="AQ39" s="1210"/>
      <c r="AR39" s="1445" t="s">
        <v>47</v>
      </c>
      <c r="AS39" s="1446"/>
      <c r="AT39" s="1446"/>
      <c r="AU39" s="1233" t="s">
        <v>29</v>
      </c>
      <c r="AV39" s="1234"/>
      <c r="AW39" s="1235">
        <f>IFERROR(VLOOKUP($CM39,・!$G$2:$H$430,2,FALSE),"")</f>
        <v>1470</v>
      </c>
      <c r="AX39" s="1236"/>
      <c r="AY39" s="1237"/>
      <c r="AZ39" s="1461"/>
      <c r="BA39" s="1461"/>
      <c r="BB39" s="1462"/>
      <c r="BC39" s="1262"/>
      <c r="BD39" s="1263"/>
      <c r="BE39" s="1263"/>
      <c r="BF39" s="1263"/>
      <c r="BG39" s="1263"/>
      <c r="BH39" s="1263"/>
      <c r="BI39" s="1263"/>
      <c r="BJ39" s="1263"/>
      <c r="BK39" s="1263"/>
      <c r="BL39" s="1263"/>
      <c r="BM39" s="1263"/>
      <c r="BN39" s="1263"/>
      <c r="BO39" s="1263"/>
      <c r="BP39" s="1263"/>
      <c r="BQ39" s="1263"/>
      <c r="BR39" s="1263"/>
      <c r="BS39" s="1264"/>
      <c r="BU39" s="46" t="s">
        <v>47</v>
      </c>
      <c r="BV39" s="51">
        <v>20135</v>
      </c>
      <c r="BW39" s="95">
        <f>Q39</f>
        <v>0</v>
      </c>
      <c r="BX39" s="95" t="str">
        <f>T39</f>
        <v/>
      </c>
      <c r="BY39" s="95">
        <f t="shared" si="2"/>
        <v>0</v>
      </c>
      <c r="BZ39" s="104">
        <f t="shared" si="3"/>
        <v>0</v>
      </c>
      <c r="CA39" s="145" t="str">
        <f t="shared" si="4"/>
        <v/>
      </c>
      <c r="CB39" s="429"/>
      <c r="CC39" s="430"/>
      <c r="CD39" s="7"/>
      <c r="CE39" s="46" t="s">
        <v>47</v>
      </c>
      <c r="CF39" s="51">
        <v>220137</v>
      </c>
      <c r="CG39" s="97">
        <f t="shared" si="7"/>
        <v>0</v>
      </c>
      <c r="CH39" s="96">
        <f t="shared" si="6"/>
        <v>0</v>
      </c>
      <c r="CI39" s="100"/>
      <c r="CJ39" s="378">
        <v>201351</v>
      </c>
      <c r="CK39" s="378">
        <v>201353</v>
      </c>
      <c r="CM39" s="378">
        <v>2201371</v>
      </c>
    </row>
    <row r="40" spans="1:91" ht="11.25" customHeight="1" thickTop="1" thickBot="1" x14ac:dyDescent="0.2">
      <c r="A40" s="1207"/>
      <c r="B40" s="40" t="s">
        <v>1342</v>
      </c>
      <c r="C40" s="1366" t="s">
        <v>11</v>
      </c>
      <c r="D40" s="1367"/>
      <c r="E40" s="1434">
        <f>Q40+T40+W40+AZ40</f>
        <v>0</v>
      </c>
      <c r="F40" s="1434"/>
      <c r="G40" s="1435"/>
      <c r="H40" s="1314">
        <f>SUM(H39)</f>
        <v>6650</v>
      </c>
      <c r="I40" s="1315"/>
      <c r="J40" s="1315"/>
      <c r="K40" s="1231">
        <f t="shared" ref="K40" si="39">SUM(K39)</f>
        <v>0</v>
      </c>
      <c r="L40" s="1231"/>
      <c r="M40" s="1341"/>
      <c r="N40" s="1314">
        <f t="shared" ref="N40" si="40">SUM(N39)</f>
        <v>6350</v>
      </c>
      <c r="O40" s="1315"/>
      <c r="P40" s="1315"/>
      <c r="Q40" s="1231">
        <f t="shared" ref="Q40" si="41">SUM(Q39)</f>
        <v>0</v>
      </c>
      <c r="R40" s="1231"/>
      <c r="S40" s="1341"/>
      <c r="T40" s="1313">
        <f>SUM(T39)</f>
        <v>0</v>
      </c>
      <c r="U40" s="1231"/>
      <c r="V40" s="1231"/>
      <c r="W40" s="1378">
        <f>CA40</f>
        <v>0</v>
      </c>
      <c r="X40" s="1378"/>
      <c r="Y40" s="1379"/>
      <c r="Z40" s="1361"/>
      <c r="AA40" s="1362"/>
      <c r="AB40" s="1362"/>
      <c r="AC40" s="1362"/>
      <c r="AD40" s="1362"/>
      <c r="AE40" s="1362"/>
      <c r="AF40" s="1362"/>
      <c r="AG40" s="1362"/>
      <c r="AH40" s="1362"/>
      <c r="AI40" s="1362"/>
      <c r="AJ40" s="1362"/>
      <c r="AK40" s="1362"/>
      <c r="AL40" s="1362"/>
      <c r="AM40" s="1362"/>
      <c r="AN40" s="1362"/>
      <c r="AO40" s="1362"/>
      <c r="AP40" s="1363"/>
      <c r="AQ40" s="1363"/>
      <c r="AR40" s="1466" t="s">
        <v>11</v>
      </c>
      <c r="AS40" s="1467"/>
      <c r="AT40" s="1467"/>
      <c r="AU40" s="1467"/>
      <c r="AV40" s="1468"/>
      <c r="AW40" s="1411">
        <f t="shared" ref="AW40" si="42">SUM(AW39)</f>
        <v>1470</v>
      </c>
      <c r="AX40" s="1412"/>
      <c r="AY40" s="1412"/>
      <c r="AZ40" s="1392">
        <f>AZ39</f>
        <v>0</v>
      </c>
      <c r="BA40" s="1392"/>
      <c r="BB40" s="1393"/>
      <c r="BC40" s="1225"/>
      <c r="BD40" s="1226"/>
      <c r="BE40" s="1226"/>
      <c r="BF40" s="1226"/>
      <c r="BG40" s="1226"/>
      <c r="BH40" s="1226"/>
      <c r="BI40" s="1226"/>
      <c r="BJ40" s="1226"/>
      <c r="BK40" s="1226"/>
      <c r="BL40" s="1226"/>
      <c r="BM40" s="1226"/>
      <c r="BN40" s="1226"/>
      <c r="BO40" s="1226"/>
      <c r="BP40" s="1226"/>
      <c r="BQ40" s="1226"/>
      <c r="BR40" s="1227"/>
      <c r="BS40" s="1228"/>
      <c r="BU40" s="112">
        <f>SUM(BY39:CC39,CG39)</f>
        <v>0</v>
      </c>
      <c r="BV40" s="111"/>
      <c r="BW40" s="98">
        <f>SUM(BW39)</f>
        <v>0</v>
      </c>
      <c r="BX40" s="98">
        <f t="shared" ref="BX40:BY40" si="43">SUM(BX39)</f>
        <v>0</v>
      </c>
      <c r="BY40" s="98">
        <f t="shared" si="43"/>
        <v>0</v>
      </c>
      <c r="BZ40" s="105"/>
      <c r="CA40" s="145">
        <f>SUM(CA39)</f>
        <v>0</v>
      </c>
      <c r="CB40" s="429"/>
      <c r="CC40" s="430"/>
      <c r="CD40" s="7"/>
      <c r="CE40" s="63"/>
      <c r="CF40" s="64"/>
      <c r="CG40" s="98">
        <f>SUM(CG39)</f>
        <v>0</v>
      </c>
      <c r="CH40" s="99"/>
      <c r="CI40" s="100"/>
      <c r="CJ40" s="378"/>
      <c r="CK40" s="378"/>
      <c r="CM40" s="378"/>
    </row>
    <row r="41" spans="1:91" ht="11.25" customHeight="1" x14ac:dyDescent="0.15">
      <c r="A41" s="1205" t="s">
        <v>142</v>
      </c>
      <c r="B41" s="1151" t="s">
        <v>40</v>
      </c>
      <c r="C41" s="1152"/>
      <c r="D41" s="1152"/>
      <c r="E41" s="1153" t="s">
        <v>14</v>
      </c>
      <c r="F41" s="1153"/>
      <c r="G41" s="1154"/>
      <c r="H41" s="1332"/>
      <c r="I41" s="1311"/>
      <c r="J41" s="1311"/>
      <c r="K41" s="1311"/>
      <c r="L41" s="1311"/>
      <c r="M41" s="1333"/>
      <c r="N41" s="1165">
        <f>IFERROR(VLOOKUP($CJ41,・!$G$2:$H$430,2,FALSE),"")</f>
        <v>1800</v>
      </c>
      <c r="O41" s="1166"/>
      <c r="P41" s="1167"/>
      <c r="Q41" s="1160"/>
      <c r="R41" s="1160"/>
      <c r="S41" s="1161"/>
      <c r="T41" s="1310"/>
      <c r="U41" s="1311"/>
      <c r="V41" s="1311"/>
      <c r="W41" s="1311"/>
      <c r="X41" s="1311"/>
      <c r="Y41" s="1312"/>
      <c r="Z41" s="1208"/>
      <c r="AA41" s="1209"/>
      <c r="AB41" s="1209"/>
      <c r="AC41" s="1209"/>
      <c r="AD41" s="1209"/>
      <c r="AE41" s="1209"/>
      <c r="AF41" s="1209"/>
      <c r="AG41" s="1209"/>
      <c r="AH41" s="1209"/>
      <c r="AI41" s="1209"/>
      <c r="AJ41" s="1209"/>
      <c r="AK41" s="1209"/>
      <c r="AL41" s="1209"/>
      <c r="AM41" s="1209"/>
      <c r="AN41" s="1209"/>
      <c r="AO41" s="1209"/>
      <c r="AP41" s="1209"/>
      <c r="AQ41" s="1210"/>
      <c r="AR41" s="1417"/>
      <c r="AS41" s="1418"/>
      <c r="AT41" s="1418"/>
      <c r="AU41" s="1418"/>
      <c r="AV41" s="1418"/>
      <c r="AW41" s="1418"/>
      <c r="AX41" s="1418"/>
      <c r="AY41" s="1418"/>
      <c r="AZ41" s="1418"/>
      <c r="BA41" s="1418"/>
      <c r="BB41" s="1419"/>
      <c r="BC41" s="1402"/>
      <c r="BD41" s="1403"/>
      <c r="BE41" s="1403"/>
      <c r="BF41" s="1403"/>
      <c r="BG41" s="1403"/>
      <c r="BH41" s="1403"/>
      <c r="BI41" s="1403"/>
      <c r="BJ41" s="1403"/>
      <c r="BK41" s="1403"/>
      <c r="BL41" s="1403"/>
      <c r="BM41" s="1403"/>
      <c r="BN41" s="1403"/>
      <c r="BO41" s="1403"/>
      <c r="BP41" s="1403"/>
      <c r="BQ41" s="1403"/>
      <c r="BR41" s="1403"/>
      <c r="BS41" s="1404"/>
      <c r="BU41" s="46" t="s">
        <v>40</v>
      </c>
      <c r="BV41" s="51">
        <v>20139</v>
      </c>
      <c r="BW41" s="95">
        <f>Q41</f>
        <v>0</v>
      </c>
      <c r="BX41" s="95">
        <f>T41</f>
        <v>0</v>
      </c>
      <c r="BY41" s="95">
        <f t="shared" si="2"/>
        <v>0</v>
      </c>
      <c r="BZ41" s="104">
        <f t="shared" si="3"/>
        <v>0</v>
      </c>
      <c r="CA41" s="145" t="str">
        <f t="shared" si="4"/>
        <v/>
      </c>
      <c r="CB41" s="429"/>
      <c r="CC41" s="430"/>
      <c r="CD41" s="7"/>
      <c r="CE41" s="46"/>
      <c r="CF41" s="51"/>
      <c r="CG41" s="97">
        <f t="shared" si="7"/>
        <v>0</v>
      </c>
      <c r="CH41" s="96">
        <f t="shared" si="6"/>
        <v>0</v>
      </c>
      <c r="CI41" s="100"/>
      <c r="CJ41" s="378">
        <v>201391</v>
      </c>
      <c r="CK41" s="378">
        <v>201393</v>
      </c>
      <c r="CM41" s="378"/>
    </row>
    <row r="42" spans="1:91" ht="11.25" customHeight="1" x14ac:dyDescent="0.15">
      <c r="A42" s="1206"/>
      <c r="B42" s="1019" t="s">
        <v>299</v>
      </c>
      <c r="C42" s="1015"/>
      <c r="D42" s="1015"/>
      <c r="E42" s="1071" t="s">
        <v>14</v>
      </c>
      <c r="F42" s="1071"/>
      <c r="G42" s="1072"/>
      <c r="H42" s="1481"/>
      <c r="I42" s="1482"/>
      <c r="J42" s="1482"/>
      <c r="K42" s="1482"/>
      <c r="L42" s="1482"/>
      <c r="M42" s="1483"/>
      <c r="N42" s="1077">
        <f>IFERROR(VLOOKUP($CJ42,・!$G$2:$H$430,2,FALSE),"")</f>
        <v>1010</v>
      </c>
      <c r="O42" s="1078"/>
      <c r="P42" s="1079"/>
      <c r="Q42" s="960"/>
      <c r="R42" s="960"/>
      <c r="S42" s="961"/>
      <c r="T42" s="1530"/>
      <c r="U42" s="1482"/>
      <c r="V42" s="1482"/>
      <c r="W42" s="1482"/>
      <c r="X42" s="1482"/>
      <c r="Y42" s="1531"/>
      <c r="Z42" s="1283"/>
      <c r="AA42" s="1284"/>
      <c r="AB42" s="1284"/>
      <c r="AC42" s="1284"/>
      <c r="AD42" s="1284"/>
      <c r="AE42" s="1284"/>
      <c r="AF42" s="1284"/>
      <c r="AG42" s="1284"/>
      <c r="AH42" s="1284"/>
      <c r="AI42" s="1284"/>
      <c r="AJ42" s="1284"/>
      <c r="AK42" s="1284"/>
      <c r="AL42" s="1284"/>
      <c r="AM42" s="1284"/>
      <c r="AN42" s="1284"/>
      <c r="AO42" s="1284"/>
      <c r="AP42" s="1284"/>
      <c r="AQ42" s="1285"/>
      <c r="AR42" s="1420"/>
      <c r="AS42" s="1421"/>
      <c r="AT42" s="1421"/>
      <c r="AU42" s="1421"/>
      <c r="AV42" s="1421"/>
      <c r="AW42" s="1421"/>
      <c r="AX42" s="1421"/>
      <c r="AY42" s="1421"/>
      <c r="AZ42" s="1421"/>
      <c r="BA42" s="1421"/>
      <c r="BB42" s="1422"/>
      <c r="BC42" s="1405"/>
      <c r="BD42" s="1406"/>
      <c r="BE42" s="1406"/>
      <c r="BF42" s="1406"/>
      <c r="BG42" s="1406"/>
      <c r="BH42" s="1406"/>
      <c r="BI42" s="1406"/>
      <c r="BJ42" s="1406"/>
      <c r="BK42" s="1406"/>
      <c r="BL42" s="1406"/>
      <c r="BM42" s="1406"/>
      <c r="BN42" s="1406"/>
      <c r="BO42" s="1406"/>
      <c r="BP42" s="1406"/>
      <c r="BQ42" s="1406"/>
      <c r="BR42" s="1406"/>
      <c r="BS42" s="1407"/>
      <c r="BU42" s="46" t="s">
        <v>299</v>
      </c>
      <c r="BV42" s="51">
        <v>20140</v>
      </c>
      <c r="BW42" s="95">
        <f>Q42</f>
        <v>0</v>
      </c>
      <c r="BX42" s="95">
        <f>T42</f>
        <v>0</v>
      </c>
      <c r="BY42" s="95">
        <f t="shared" si="2"/>
        <v>0</v>
      </c>
      <c r="BZ42" s="104">
        <f t="shared" si="3"/>
        <v>0</v>
      </c>
      <c r="CA42" s="145" t="str">
        <f t="shared" si="4"/>
        <v/>
      </c>
      <c r="CB42" s="429"/>
      <c r="CC42" s="430"/>
      <c r="CD42" s="7"/>
      <c r="CE42" s="46"/>
      <c r="CF42" s="51"/>
      <c r="CG42" s="97">
        <f t="shared" si="7"/>
        <v>0</v>
      </c>
      <c r="CH42" s="96">
        <f t="shared" si="6"/>
        <v>0</v>
      </c>
      <c r="CI42" s="100"/>
      <c r="CJ42" s="378">
        <v>201401</v>
      </c>
      <c r="CK42" s="378">
        <v>201403</v>
      </c>
      <c r="CM42" s="378"/>
    </row>
    <row r="43" spans="1:91" ht="11.25" customHeight="1" x14ac:dyDescent="0.15">
      <c r="A43" s="1206"/>
      <c r="B43" s="1019" t="s">
        <v>41</v>
      </c>
      <c r="C43" s="1015"/>
      <c r="D43" s="1015"/>
      <c r="E43" s="1071" t="s">
        <v>14</v>
      </c>
      <c r="F43" s="1071"/>
      <c r="G43" s="1072"/>
      <c r="H43" s="1481"/>
      <c r="I43" s="1482"/>
      <c r="J43" s="1482"/>
      <c r="K43" s="1482"/>
      <c r="L43" s="1482"/>
      <c r="M43" s="1483"/>
      <c r="N43" s="1077">
        <f>IFERROR(VLOOKUP($CJ43,・!$G$2:$H$430,2,FALSE),"")</f>
        <v>290</v>
      </c>
      <c r="O43" s="1078"/>
      <c r="P43" s="1079"/>
      <c r="Q43" s="960"/>
      <c r="R43" s="960"/>
      <c r="S43" s="961"/>
      <c r="T43" s="1530"/>
      <c r="U43" s="1482"/>
      <c r="V43" s="1482"/>
      <c r="W43" s="1482"/>
      <c r="X43" s="1482"/>
      <c r="Y43" s="1531"/>
      <c r="Z43" s="1283"/>
      <c r="AA43" s="1284"/>
      <c r="AB43" s="1284"/>
      <c r="AC43" s="1284"/>
      <c r="AD43" s="1284"/>
      <c r="AE43" s="1284"/>
      <c r="AF43" s="1284"/>
      <c r="AG43" s="1284"/>
      <c r="AH43" s="1284"/>
      <c r="AI43" s="1284"/>
      <c r="AJ43" s="1284"/>
      <c r="AK43" s="1284"/>
      <c r="AL43" s="1284"/>
      <c r="AM43" s="1284"/>
      <c r="AN43" s="1284"/>
      <c r="AO43" s="1284"/>
      <c r="AP43" s="1284"/>
      <c r="AQ43" s="1285"/>
      <c r="AR43" s="1420"/>
      <c r="AS43" s="1421"/>
      <c r="AT43" s="1421"/>
      <c r="AU43" s="1421"/>
      <c r="AV43" s="1421"/>
      <c r="AW43" s="1421"/>
      <c r="AX43" s="1421"/>
      <c r="AY43" s="1421"/>
      <c r="AZ43" s="1421"/>
      <c r="BA43" s="1421"/>
      <c r="BB43" s="1422"/>
      <c r="BC43" s="1405"/>
      <c r="BD43" s="1406"/>
      <c r="BE43" s="1406"/>
      <c r="BF43" s="1406"/>
      <c r="BG43" s="1406"/>
      <c r="BH43" s="1406"/>
      <c r="BI43" s="1406"/>
      <c r="BJ43" s="1406"/>
      <c r="BK43" s="1406"/>
      <c r="BL43" s="1406"/>
      <c r="BM43" s="1406"/>
      <c r="BN43" s="1406"/>
      <c r="BO43" s="1406"/>
      <c r="BP43" s="1406"/>
      <c r="BQ43" s="1406"/>
      <c r="BR43" s="1406"/>
      <c r="BS43" s="1407"/>
      <c r="BU43" s="46" t="s">
        <v>41</v>
      </c>
      <c r="BV43" s="51">
        <v>20141</v>
      </c>
      <c r="BW43" s="95">
        <f>Q43</f>
        <v>0</v>
      </c>
      <c r="BX43" s="95">
        <f>T43</f>
        <v>0</v>
      </c>
      <c r="BY43" s="95">
        <f t="shared" si="2"/>
        <v>0</v>
      </c>
      <c r="BZ43" s="104">
        <f t="shared" si="3"/>
        <v>0</v>
      </c>
      <c r="CA43" s="145" t="str">
        <f t="shared" si="4"/>
        <v/>
      </c>
      <c r="CB43" s="429"/>
      <c r="CC43" s="430"/>
      <c r="CD43" s="7"/>
      <c r="CE43" s="46"/>
      <c r="CF43" s="51"/>
      <c r="CG43" s="97">
        <f t="shared" si="7"/>
        <v>0</v>
      </c>
      <c r="CH43" s="96">
        <f t="shared" si="6"/>
        <v>0</v>
      </c>
      <c r="CI43" s="100"/>
      <c r="CJ43" s="378">
        <v>201411</v>
      </c>
      <c r="CK43" s="378">
        <v>201413</v>
      </c>
      <c r="CM43" s="378"/>
    </row>
    <row r="44" spans="1:91" ht="11.25" customHeight="1" thickBot="1" x14ac:dyDescent="0.2">
      <c r="A44" s="1206"/>
      <c r="B44" s="1495" t="s">
        <v>42</v>
      </c>
      <c r="C44" s="1496"/>
      <c r="D44" s="1496"/>
      <c r="E44" s="1364" t="s">
        <v>14</v>
      </c>
      <c r="F44" s="1364"/>
      <c r="G44" s="1365"/>
      <c r="H44" s="1368"/>
      <c r="I44" s="1335"/>
      <c r="J44" s="1335"/>
      <c r="K44" s="1335"/>
      <c r="L44" s="1335"/>
      <c r="M44" s="1369"/>
      <c r="N44" s="1303">
        <f>IFERROR(VLOOKUP($CJ44,・!$G$2:$H$430,2,FALSE),"")</f>
        <v>320</v>
      </c>
      <c r="O44" s="1304"/>
      <c r="P44" s="1305"/>
      <c r="Q44" s="1306"/>
      <c r="R44" s="1306"/>
      <c r="S44" s="1307"/>
      <c r="T44" s="1334"/>
      <c r="U44" s="1335"/>
      <c r="V44" s="1335"/>
      <c r="W44" s="1335"/>
      <c r="X44" s="1335"/>
      <c r="Y44" s="1336"/>
      <c r="Z44" s="1286"/>
      <c r="AA44" s="1287"/>
      <c r="AB44" s="1287"/>
      <c r="AC44" s="1287"/>
      <c r="AD44" s="1287"/>
      <c r="AE44" s="1287"/>
      <c r="AF44" s="1287"/>
      <c r="AG44" s="1287"/>
      <c r="AH44" s="1287"/>
      <c r="AI44" s="1287"/>
      <c r="AJ44" s="1287"/>
      <c r="AK44" s="1287"/>
      <c r="AL44" s="1287"/>
      <c r="AM44" s="1287"/>
      <c r="AN44" s="1287"/>
      <c r="AO44" s="1287"/>
      <c r="AP44" s="1287"/>
      <c r="AQ44" s="1288"/>
      <c r="AR44" s="1420"/>
      <c r="AS44" s="1421"/>
      <c r="AT44" s="1421"/>
      <c r="AU44" s="1421"/>
      <c r="AV44" s="1421"/>
      <c r="AW44" s="1421"/>
      <c r="AX44" s="1421"/>
      <c r="AY44" s="1421"/>
      <c r="AZ44" s="1421"/>
      <c r="BA44" s="1421"/>
      <c r="BB44" s="1422"/>
      <c r="BC44" s="1405"/>
      <c r="BD44" s="1406"/>
      <c r="BE44" s="1406"/>
      <c r="BF44" s="1406"/>
      <c r="BG44" s="1406"/>
      <c r="BH44" s="1406"/>
      <c r="BI44" s="1406"/>
      <c r="BJ44" s="1406"/>
      <c r="BK44" s="1406"/>
      <c r="BL44" s="1406"/>
      <c r="BM44" s="1406"/>
      <c r="BN44" s="1406"/>
      <c r="BO44" s="1406"/>
      <c r="BP44" s="1406"/>
      <c r="BQ44" s="1406"/>
      <c r="BR44" s="1406"/>
      <c r="BS44" s="1407"/>
      <c r="BU44" s="46" t="s">
        <v>42</v>
      </c>
      <c r="BV44" s="51">
        <v>20143</v>
      </c>
      <c r="BW44" s="95">
        <f>Q44</f>
        <v>0</v>
      </c>
      <c r="BX44" s="95">
        <f>T44</f>
        <v>0</v>
      </c>
      <c r="BY44" s="95">
        <f t="shared" si="2"/>
        <v>0</v>
      </c>
      <c r="BZ44" s="104">
        <f t="shared" si="3"/>
        <v>0</v>
      </c>
      <c r="CA44" s="145" t="str">
        <f t="shared" si="4"/>
        <v/>
      </c>
      <c r="CB44" s="429"/>
      <c r="CC44" s="430"/>
      <c r="CD44" s="7"/>
      <c r="CE44" s="46"/>
      <c r="CF44" s="51"/>
      <c r="CG44" s="97">
        <f t="shared" si="7"/>
        <v>0</v>
      </c>
      <c r="CH44" s="96">
        <f t="shared" si="6"/>
        <v>0</v>
      </c>
      <c r="CI44" s="100"/>
      <c r="CJ44" s="378">
        <v>201431</v>
      </c>
      <c r="CK44" s="378">
        <v>201433</v>
      </c>
      <c r="CM44" s="378"/>
    </row>
    <row r="45" spans="1:91" ht="11.25" customHeight="1" thickTop="1" thickBot="1" x14ac:dyDescent="0.2">
      <c r="A45" s="1207"/>
      <c r="B45" s="40" t="s">
        <v>1343</v>
      </c>
      <c r="C45" s="1366" t="s">
        <v>11</v>
      </c>
      <c r="D45" s="1367"/>
      <c r="E45" s="1434">
        <f>Q45</f>
        <v>0</v>
      </c>
      <c r="F45" s="1434"/>
      <c r="G45" s="1435"/>
      <c r="H45" s="1518"/>
      <c r="I45" s="1519"/>
      <c r="J45" s="1519"/>
      <c r="K45" s="1519"/>
      <c r="L45" s="1519"/>
      <c r="M45" s="1520"/>
      <c r="N45" s="1314">
        <f>SUM(N41:P44)</f>
        <v>3420</v>
      </c>
      <c r="O45" s="1315"/>
      <c r="P45" s="1315"/>
      <c r="Q45" s="1232">
        <f>SUM(Q41:S44)</f>
        <v>0</v>
      </c>
      <c r="R45" s="1502"/>
      <c r="S45" s="1503"/>
      <c r="T45" s="1518"/>
      <c r="U45" s="1519"/>
      <c r="V45" s="1519"/>
      <c r="W45" s="1519"/>
      <c r="X45" s="1519"/>
      <c r="Y45" s="1521"/>
      <c r="Z45" s="1399"/>
      <c r="AA45" s="1400"/>
      <c r="AB45" s="1400"/>
      <c r="AC45" s="1400"/>
      <c r="AD45" s="1400"/>
      <c r="AE45" s="1400"/>
      <c r="AF45" s="1400"/>
      <c r="AG45" s="1400"/>
      <c r="AH45" s="1400"/>
      <c r="AI45" s="1400"/>
      <c r="AJ45" s="1400"/>
      <c r="AK45" s="1400"/>
      <c r="AL45" s="1400"/>
      <c r="AM45" s="1400"/>
      <c r="AN45" s="1400"/>
      <c r="AO45" s="1400"/>
      <c r="AP45" s="1401"/>
      <c r="AQ45" s="1401"/>
      <c r="AR45" s="1423"/>
      <c r="AS45" s="1424"/>
      <c r="AT45" s="1424"/>
      <c r="AU45" s="1424"/>
      <c r="AV45" s="1424"/>
      <c r="AW45" s="1424"/>
      <c r="AX45" s="1424"/>
      <c r="AY45" s="1424"/>
      <c r="AZ45" s="1424"/>
      <c r="BA45" s="1424"/>
      <c r="BB45" s="1425"/>
      <c r="BC45" s="1408"/>
      <c r="BD45" s="1409"/>
      <c r="BE45" s="1409"/>
      <c r="BF45" s="1409"/>
      <c r="BG45" s="1409"/>
      <c r="BH45" s="1409"/>
      <c r="BI45" s="1409"/>
      <c r="BJ45" s="1409"/>
      <c r="BK45" s="1409"/>
      <c r="BL45" s="1409"/>
      <c r="BM45" s="1409"/>
      <c r="BN45" s="1409"/>
      <c r="BO45" s="1409"/>
      <c r="BP45" s="1409"/>
      <c r="BQ45" s="1409"/>
      <c r="BR45" s="1409"/>
      <c r="BS45" s="1410"/>
      <c r="BU45" s="112">
        <f>SUM(BY41:CC44,CG41:CG44)</f>
        <v>0</v>
      </c>
      <c r="BV45" s="111"/>
      <c r="BW45" s="98">
        <f>SUM(BW41:BW44)</f>
        <v>0</v>
      </c>
      <c r="BX45" s="98">
        <f t="shared" ref="BX45:BY45" si="44">SUM(BX41:BX44)</f>
        <v>0</v>
      </c>
      <c r="BY45" s="98">
        <f t="shared" si="44"/>
        <v>0</v>
      </c>
      <c r="BZ45" s="105"/>
      <c r="CA45" s="145">
        <f>SUM(CA41:CA44)</f>
        <v>0</v>
      </c>
      <c r="CB45" s="429"/>
      <c r="CC45" s="430"/>
      <c r="CD45" s="7"/>
      <c r="CE45" s="63"/>
      <c r="CF45" s="64"/>
      <c r="CG45" s="98">
        <f>SUM(CG41:CG44)</f>
        <v>0</v>
      </c>
      <c r="CH45" s="99"/>
      <c r="CI45" s="100"/>
      <c r="CJ45" s="378"/>
      <c r="CK45" s="378"/>
      <c r="CM45" s="378"/>
    </row>
    <row r="46" spans="1:91" ht="11.25" customHeight="1" x14ac:dyDescent="0.15">
      <c r="A46" s="1205" t="s">
        <v>145</v>
      </c>
      <c r="B46" s="1151" t="s">
        <v>146</v>
      </c>
      <c r="C46" s="1152"/>
      <c r="D46" s="1152"/>
      <c r="E46" s="1153" t="s">
        <v>144</v>
      </c>
      <c r="F46" s="1153"/>
      <c r="G46" s="1154"/>
      <c r="H46" s="1155">
        <f>N46+W46</f>
        <v>5550</v>
      </c>
      <c r="I46" s="1156"/>
      <c r="J46" s="1156"/>
      <c r="K46" s="1477"/>
      <c r="L46" s="1477"/>
      <c r="M46" s="1478"/>
      <c r="N46" s="1165">
        <f>IFERROR(VLOOKUP($CJ46,・!$G$2:$H$430,2,FALSE),"")</f>
        <v>4930</v>
      </c>
      <c r="O46" s="1166"/>
      <c r="P46" s="1167"/>
      <c r="Q46" s="1492"/>
      <c r="R46" s="1493"/>
      <c r="S46" s="1494"/>
      <c r="T46" s="962" t="str">
        <f t="shared" ref="T46:T47" si="45">IF(K46="","",IF(K46&lt;=W46,K46,K46-W46))</f>
        <v/>
      </c>
      <c r="U46" s="963"/>
      <c r="V46" s="964"/>
      <c r="W46" s="1162">
        <f>IFERROR(VLOOKUP($CK46,・!$G$2:$H$430,2,FALSE),"")</f>
        <v>620</v>
      </c>
      <c r="X46" s="1163"/>
      <c r="Y46" s="1163"/>
      <c r="Z46" s="1208"/>
      <c r="AA46" s="1209"/>
      <c r="AB46" s="1209"/>
      <c r="AC46" s="1209"/>
      <c r="AD46" s="1209"/>
      <c r="AE46" s="1209"/>
      <c r="AF46" s="1209"/>
      <c r="AG46" s="1209"/>
      <c r="AH46" s="1209"/>
      <c r="AI46" s="1209"/>
      <c r="AJ46" s="1209"/>
      <c r="AK46" s="1209"/>
      <c r="AL46" s="1209"/>
      <c r="AM46" s="1209"/>
      <c r="AN46" s="1209"/>
      <c r="AO46" s="1209"/>
      <c r="AP46" s="1209"/>
      <c r="AQ46" s="1210"/>
      <c r="AR46" s="1397" t="s">
        <v>146</v>
      </c>
      <c r="AS46" s="1398"/>
      <c r="AT46" s="1398"/>
      <c r="AU46" s="1415" t="s">
        <v>147</v>
      </c>
      <c r="AV46" s="1416"/>
      <c r="AW46" s="1165">
        <f>IFERROR(VLOOKUP($CM46,・!$G$2:$H$430,2,FALSE),"")</f>
        <v>710</v>
      </c>
      <c r="AX46" s="1166"/>
      <c r="AY46" s="1167"/>
      <c r="AZ46" s="1238"/>
      <c r="BA46" s="1238"/>
      <c r="BB46" s="1239"/>
      <c r="BC46" s="1174"/>
      <c r="BD46" s="1174"/>
      <c r="BE46" s="1174"/>
      <c r="BF46" s="1174"/>
      <c r="BG46" s="1174"/>
      <c r="BH46" s="1174"/>
      <c r="BI46" s="1174"/>
      <c r="BJ46" s="1174"/>
      <c r="BK46" s="1174"/>
      <c r="BL46" s="1174"/>
      <c r="BM46" s="1174"/>
      <c r="BN46" s="1174"/>
      <c r="BO46" s="1174"/>
      <c r="BP46" s="1174"/>
      <c r="BQ46" s="1174"/>
      <c r="BR46" s="1174"/>
      <c r="BS46" s="1175"/>
      <c r="BU46" s="46" t="s">
        <v>146</v>
      </c>
      <c r="BV46" s="51">
        <v>20179</v>
      </c>
      <c r="BW46" s="95">
        <f>Q46</f>
        <v>0</v>
      </c>
      <c r="BX46" s="95" t="str">
        <f>T46</f>
        <v/>
      </c>
      <c r="BY46" s="95">
        <f>SUM(BW46:BX46)</f>
        <v>0</v>
      </c>
      <c r="BZ46" s="104">
        <f>Z46</f>
        <v>0</v>
      </c>
      <c r="CA46" s="145" t="str">
        <f t="shared" si="4"/>
        <v/>
      </c>
      <c r="CB46" s="429"/>
      <c r="CC46" s="430"/>
      <c r="CD46" s="7"/>
      <c r="CE46" s="46" t="s">
        <v>146</v>
      </c>
      <c r="CF46" s="51">
        <v>220145</v>
      </c>
      <c r="CG46" s="97">
        <f t="shared" si="7"/>
        <v>0</v>
      </c>
      <c r="CH46" s="96">
        <f t="shared" si="6"/>
        <v>0</v>
      </c>
      <c r="CI46" s="100"/>
      <c r="CJ46" s="378">
        <v>201791</v>
      </c>
      <c r="CK46" s="378">
        <v>201793</v>
      </c>
      <c r="CM46" s="378">
        <v>2201451</v>
      </c>
    </row>
    <row r="47" spans="1:91" s="7" customFormat="1" ht="11.25" customHeight="1" thickBot="1" x14ac:dyDescent="0.2">
      <c r="A47" s="1206"/>
      <c r="B47" s="1495" t="s">
        <v>143</v>
      </c>
      <c r="C47" s="1496"/>
      <c r="D47" s="1496"/>
      <c r="E47" s="1364" t="s">
        <v>14</v>
      </c>
      <c r="F47" s="1364"/>
      <c r="G47" s="1365"/>
      <c r="H47" s="1479">
        <f t="shared" ref="H47" si="46">N47+W47</f>
        <v>2120</v>
      </c>
      <c r="I47" s="1480"/>
      <c r="J47" s="1480"/>
      <c r="K47" s="1438"/>
      <c r="L47" s="1438"/>
      <c r="M47" s="1439"/>
      <c r="N47" s="1303">
        <f>IFERROR(VLOOKUP($CJ47,・!$G$2:$H$430,2,FALSE),"")</f>
        <v>2060</v>
      </c>
      <c r="O47" s="1304"/>
      <c r="P47" s="1305"/>
      <c r="Q47" s="1306"/>
      <c r="R47" s="1306"/>
      <c r="S47" s="1307"/>
      <c r="T47" s="962" t="str">
        <f t="shared" si="45"/>
        <v/>
      </c>
      <c r="U47" s="963"/>
      <c r="V47" s="964"/>
      <c r="W47" s="1359">
        <f>IFERROR(VLOOKUP($CK47,・!$G$2:$H$430,2,FALSE),"")</f>
        <v>60</v>
      </c>
      <c r="X47" s="1360"/>
      <c r="Y47" s="1360"/>
      <c r="Z47" s="1286"/>
      <c r="AA47" s="1287"/>
      <c r="AB47" s="1287"/>
      <c r="AC47" s="1287"/>
      <c r="AD47" s="1287"/>
      <c r="AE47" s="1287"/>
      <c r="AF47" s="1287"/>
      <c r="AG47" s="1287"/>
      <c r="AH47" s="1287"/>
      <c r="AI47" s="1287"/>
      <c r="AJ47" s="1287"/>
      <c r="AK47" s="1287"/>
      <c r="AL47" s="1287"/>
      <c r="AM47" s="1287"/>
      <c r="AN47" s="1287"/>
      <c r="AO47" s="1287"/>
      <c r="AP47" s="1287"/>
      <c r="AQ47" s="1288"/>
      <c r="AR47" s="1413"/>
      <c r="AS47" s="1414"/>
      <c r="AT47" s="1414"/>
      <c r="AU47" s="1414"/>
      <c r="AV47" s="1414"/>
      <c r="AW47" s="1414"/>
      <c r="AX47" s="1414"/>
      <c r="AY47" s="1414"/>
      <c r="AZ47" s="1414"/>
      <c r="BA47" s="1414"/>
      <c r="BB47" s="1414"/>
      <c r="BC47" s="1394"/>
      <c r="BD47" s="1395"/>
      <c r="BE47" s="1395"/>
      <c r="BF47" s="1395"/>
      <c r="BG47" s="1395"/>
      <c r="BH47" s="1395"/>
      <c r="BI47" s="1395"/>
      <c r="BJ47" s="1395"/>
      <c r="BK47" s="1395"/>
      <c r="BL47" s="1395"/>
      <c r="BM47" s="1395"/>
      <c r="BN47" s="1395"/>
      <c r="BO47" s="1395"/>
      <c r="BP47" s="1395"/>
      <c r="BQ47" s="1395"/>
      <c r="BR47" s="1395"/>
      <c r="BS47" s="1396"/>
      <c r="BU47" s="55" t="s">
        <v>143</v>
      </c>
      <c r="BV47" s="65">
        <v>20146</v>
      </c>
      <c r="BW47" s="106">
        <f>Q47</f>
        <v>0</v>
      </c>
      <c r="BX47" s="106" t="str">
        <f>T47</f>
        <v/>
      </c>
      <c r="BY47" s="106">
        <f t="shared" ref="BY47" si="47">SUM(BW47:BX47)</f>
        <v>0</v>
      </c>
      <c r="BZ47" s="107">
        <f t="shared" ref="BZ47" si="48">Z47</f>
        <v>0</v>
      </c>
      <c r="CA47" s="146" t="str">
        <f t="shared" ref="CA47" si="49">IF($K47&gt;$W47,$W47,"")</f>
        <v/>
      </c>
      <c r="CB47" s="431"/>
      <c r="CC47" s="432"/>
      <c r="CE47" s="55"/>
      <c r="CF47" s="65"/>
      <c r="CG47" s="101">
        <f t="shared" si="7"/>
        <v>0</v>
      </c>
      <c r="CH47" s="102">
        <f t="shared" si="6"/>
        <v>0</v>
      </c>
      <c r="CI47" s="100"/>
      <c r="CJ47" s="378">
        <v>201461</v>
      </c>
      <c r="CK47" s="378">
        <v>201463</v>
      </c>
      <c r="CM47" s="378"/>
    </row>
    <row r="48" spans="1:91" s="7" customFormat="1" ht="11.25" customHeight="1" thickTop="1" thickBot="1" x14ac:dyDescent="0.2">
      <c r="A48" s="1207"/>
      <c r="B48" s="40" t="s">
        <v>1344</v>
      </c>
      <c r="C48" s="1366" t="s">
        <v>11</v>
      </c>
      <c r="D48" s="1367"/>
      <c r="E48" s="1434">
        <f>Q48+T48+W48+AZ48</f>
        <v>0</v>
      </c>
      <c r="F48" s="1434"/>
      <c r="G48" s="1435"/>
      <c r="H48" s="1314">
        <f>SUM(H46:J47)</f>
        <v>7670</v>
      </c>
      <c r="I48" s="1315"/>
      <c r="J48" s="1315"/>
      <c r="K48" s="1231">
        <f>SUM(K46:M47)</f>
        <v>0</v>
      </c>
      <c r="L48" s="1231"/>
      <c r="M48" s="1341"/>
      <c r="N48" s="1314">
        <f>SUM(N46:P47)</f>
        <v>6990</v>
      </c>
      <c r="O48" s="1315"/>
      <c r="P48" s="1315"/>
      <c r="Q48" s="1231">
        <f>SUM(Q46:S47)</f>
        <v>0</v>
      </c>
      <c r="R48" s="1231"/>
      <c r="S48" s="1341"/>
      <c r="T48" s="1313">
        <f>SUM(T46:V47)</f>
        <v>0</v>
      </c>
      <c r="U48" s="1231"/>
      <c r="V48" s="1231"/>
      <c r="W48" s="1378">
        <f>CA48</f>
        <v>0</v>
      </c>
      <c r="X48" s="1378"/>
      <c r="Y48" s="1379"/>
      <c r="Z48" s="1361"/>
      <c r="AA48" s="1362"/>
      <c r="AB48" s="1362"/>
      <c r="AC48" s="1362"/>
      <c r="AD48" s="1362"/>
      <c r="AE48" s="1362"/>
      <c r="AF48" s="1362"/>
      <c r="AG48" s="1362"/>
      <c r="AH48" s="1362"/>
      <c r="AI48" s="1362"/>
      <c r="AJ48" s="1362"/>
      <c r="AK48" s="1362"/>
      <c r="AL48" s="1362"/>
      <c r="AM48" s="1362"/>
      <c r="AN48" s="1362"/>
      <c r="AO48" s="1362"/>
      <c r="AP48" s="1363"/>
      <c r="AQ48" s="1363"/>
      <c r="AR48" s="1380" t="s">
        <v>11</v>
      </c>
      <c r="AS48" s="1381"/>
      <c r="AT48" s="1381"/>
      <c r="AU48" s="1381"/>
      <c r="AV48" s="1382"/>
      <c r="AW48" s="1376">
        <f>SUM(AW46:AY47)</f>
        <v>710</v>
      </c>
      <c r="AX48" s="1377"/>
      <c r="AY48" s="1377"/>
      <c r="AZ48" s="1378">
        <f>AZ46</f>
        <v>0</v>
      </c>
      <c r="BA48" s="1378"/>
      <c r="BB48" s="1379"/>
      <c r="BC48" s="1225"/>
      <c r="BD48" s="1226"/>
      <c r="BE48" s="1226"/>
      <c r="BF48" s="1226"/>
      <c r="BG48" s="1226"/>
      <c r="BH48" s="1226"/>
      <c r="BI48" s="1226"/>
      <c r="BJ48" s="1226"/>
      <c r="BK48" s="1226"/>
      <c r="BL48" s="1226"/>
      <c r="BM48" s="1226"/>
      <c r="BN48" s="1226"/>
      <c r="BO48" s="1226"/>
      <c r="BP48" s="1226"/>
      <c r="BQ48" s="1226"/>
      <c r="BR48" s="1227"/>
      <c r="BS48" s="1228"/>
      <c r="BU48" s="148">
        <f>SUM(BY46:CC47,CG46:CG47)</f>
        <v>0</v>
      </c>
      <c r="BV48" s="149"/>
      <c r="BW48" s="141">
        <f>SUM(BW46:BW47)</f>
        <v>0</v>
      </c>
      <c r="BX48" s="141">
        <f>SUM(BX46:BX47)</f>
        <v>0</v>
      </c>
      <c r="BY48" s="141">
        <f>SUM(BY46:BY47)</f>
        <v>0</v>
      </c>
      <c r="BZ48" s="150"/>
      <c r="CA48" s="150">
        <f>SUM(CA46:CA47)</f>
        <v>0</v>
      </c>
      <c r="CB48" s="433">
        <f>SUM(CB46:CB47)</f>
        <v>0</v>
      </c>
      <c r="CC48" s="434">
        <f>SUM(CC46:CC47)</f>
        <v>0</v>
      </c>
      <c r="CD48" s="71"/>
      <c r="CE48" s="148"/>
      <c r="CF48" s="149"/>
      <c r="CG48" s="141">
        <f>SUM(CG46:CG47)</f>
        <v>0</v>
      </c>
      <c r="CH48" s="142"/>
      <c r="CI48" s="100"/>
      <c r="CM48" s="380"/>
    </row>
    <row r="49" spans="1:91" s="110" customFormat="1" ht="11.25" customHeight="1" thickBot="1" x14ac:dyDescent="0.2">
      <c r="A49" s="1456" t="s">
        <v>1408</v>
      </c>
      <c r="B49" s="1457"/>
      <c r="C49" s="1457"/>
      <c r="D49" s="1458"/>
      <c r="E49" s="1426">
        <f>SUM(E48,E45,E40,E38,E35,E32,E28,E24,E21,E17)</f>
        <v>0</v>
      </c>
      <c r="F49" s="1426"/>
      <c r="G49" s="1427"/>
      <c r="H49" s="1428">
        <f>SUM(H48,H45,H40,H38,H35,H32,H28,H24,H21,H17)</f>
        <v>73720</v>
      </c>
      <c r="I49" s="1429"/>
      <c r="J49" s="1429"/>
      <c r="K49" s="1430">
        <f>SUM(K17,K21,K24,H28,K32,K35,K38,K40,H45,K48)</f>
        <v>0</v>
      </c>
      <c r="L49" s="1430"/>
      <c r="M49" s="1431"/>
      <c r="N49" s="1428">
        <f>SUM(N48,N45,N40,N38,N35,N32,N28,N24,N21,N17)</f>
        <v>86500</v>
      </c>
      <c r="O49" s="1429"/>
      <c r="P49" s="1429"/>
      <c r="Q49" s="1430">
        <f>SUM(Q48,Q45,Q40,Q38,Q35,Q32,Q28,Q24,Q21,Q17)</f>
        <v>0</v>
      </c>
      <c r="R49" s="1430"/>
      <c r="S49" s="1431"/>
      <c r="T49" s="1432">
        <f>SUM(T48,T40,T38,T32,T35,T24,T21,T17)</f>
        <v>0</v>
      </c>
      <c r="U49" s="1430"/>
      <c r="V49" s="1430"/>
      <c r="W49" s="1430">
        <f>SUM(W48,W40,W38,W32,W35,W24,W21,W17)</f>
        <v>0</v>
      </c>
      <c r="X49" s="1430"/>
      <c r="Y49" s="1433"/>
      <c r="Z49" s="1383"/>
      <c r="AA49" s="1384"/>
      <c r="AB49" s="1384"/>
      <c r="AC49" s="1384"/>
      <c r="AD49" s="1384"/>
      <c r="AE49" s="1384"/>
      <c r="AF49" s="1384"/>
      <c r="AG49" s="1384"/>
      <c r="AH49" s="1384"/>
      <c r="AI49" s="1384"/>
      <c r="AJ49" s="1384"/>
      <c r="AK49" s="1384"/>
      <c r="AL49" s="1384"/>
      <c r="AM49" s="1384"/>
      <c r="AN49" s="1384"/>
      <c r="AO49" s="1384"/>
      <c r="AP49" s="1385"/>
      <c r="AQ49" s="1385"/>
      <c r="AR49" s="1386" t="s">
        <v>1407</v>
      </c>
      <c r="AS49" s="1387"/>
      <c r="AT49" s="1387"/>
      <c r="AU49" s="1387"/>
      <c r="AV49" s="1387"/>
      <c r="AW49" s="1388">
        <f>SUM(AW48,AW45,AW40,AW38,AW35,AW32,AW28,AW24,AW21,AW17)</f>
        <v>12010</v>
      </c>
      <c r="AX49" s="1389"/>
      <c r="AY49" s="1389"/>
      <c r="AZ49" s="1390">
        <f>SUM(AZ48,AZ40,AZ38,AZ35,AZ32,AZ17)</f>
        <v>0</v>
      </c>
      <c r="BA49" s="1390"/>
      <c r="BB49" s="1391"/>
      <c r="BC49" s="1372"/>
      <c r="BD49" s="1373"/>
      <c r="BE49" s="1373"/>
      <c r="BF49" s="1373"/>
      <c r="BG49" s="1373"/>
      <c r="BH49" s="1373"/>
      <c r="BI49" s="1373"/>
      <c r="BJ49" s="1373"/>
      <c r="BK49" s="1373"/>
      <c r="BL49" s="1373"/>
      <c r="BM49" s="1373"/>
      <c r="BN49" s="1373"/>
      <c r="BO49" s="1373"/>
      <c r="BP49" s="1373"/>
      <c r="BQ49" s="1373"/>
      <c r="BR49" s="1374"/>
      <c r="BS49" s="1375"/>
      <c r="BU49" s="166">
        <f>SUM(BU48,BU45,BU40,BU38,BU35,BU32,BU28,BU24,BU21,BU17)</f>
        <v>0</v>
      </c>
      <c r="BV49" s="167"/>
      <c r="BW49" s="161">
        <f>SUM(BW48,BW45,BW40,BW38,BW35,BW32,BW28,BW24,BW21,BW17)</f>
        <v>0</v>
      </c>
      <c r="BX49" s="161">
        <f>SUM(BX48,BX45,BX40,BX38,BX35,BX32,BX28,BX24,BX21,BX17)</f>
        <v>0</v>
      </c>
      <c r="BY49" s="161">
        <f>SUM(BY48,BY45,BY40,BY38,BY35,BY32,BY28,BY24,BY21,BY17)</f>
        <v>0</v>
      </c>
      <c r="BZ49" s="174"/>
      <c r="CA49" s="161">
        <f>SUM(CA48,CA45,CA40,CA38,CA35,CA32,CA28,CA24,CA21,CA17)</f>
        <v>0</v>
      </c>
      <c r="CB49" s="409">
        <f>SUM(CB48,CB45,CB40,CB38,CB35,CB32,CB28,CB24,CB21,CB17)</f>
        <v>0</v>
      </c>
      <c r="CC49" s="410">
        <f>SUM(CC48,CC45,CC40,CC38,CC35,CC32,CC28,CC24,CC21,CC17)</f>
        <v>0</v>
      </c>
      <c r="CD49" s="170"/>
      <c r="CE49" s="166"/>
      <c r="CF49" s="167"/>
      <c r="CG49" s="161">
        <f>SUM(CG48,CG45,CG40,CG38,CG35,CG32,CG28,CG24,CG21,CG17)</f>
        <v>0</v>
      </c>
      <c r="CH49" s="175"/>
      <c r="CI49" s="147">
        <f>SUM(BY49:CH49)</f>
        <v>0</v>
      </c>
      <c r="CM49" s="381"/>
    </row>
    <row r="50" spans="1:91" s="7" customFormat="1" ht="17.25" customHeight="1" thickBot="1" x14ac:dyDescent="0.2">
      <c r="A50"/>
      <c r="B50" s="1204" t="s">
        <v>1593</v>
      </c>
      <c r="C50" s="1204"/>
      <c r="D50" s="1204"/>
      <c r="E50" s="1204"/>
      <c r="F50" s="1204"/>
      <c r="G50" s="1204"/>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204"/>
      <c r="AL50" s="1204"/>
      <c r="AM50" s="1204"/>
      <c r="AN50" s="1204"/>
      <c r="AO50" s="1204"/>
      <c r="AP50" s="1204"/>
      <c r="AQ50" s="1204"/>
      <c r="AR50" s="1204"/>
      <c r="AS50" s="1204"/>
      <c r="AT50" s="1204"/>
      <c r="AU50" s="1204"/>
      <c r="AV50" s="1204"/>
      <c r="AW50" s="1204"/>
      <c r="AX50" s="1204"/>
      <c r="AY50" s="1204"/>
      <c r="AZ50" s="1204"/>
      <c r="BA50" s="1204"/>
      <c r="BB50" s="1204"/>
      <c r="BC50" s="1204"/>
      <c r="BD50" s="1204"/>
      <c r="BE50" s="1204"/>
      <c r="BF50" s="1204"/>
      <c r="BG50" s="1204"/>
      <c r="BH50" s="1204"/>
      <c r="BI50" s="1204"/>
      <c r="BJ50" s="1204"/>
      <c r="BK50" s="1204"/>
      <c r="BL50" s="1204"/>
      <c r="BM50" s="1204"/>
      <c r="BN50" s="1204"/>
      <c r="BO50" s="1204"/>
      <c r="BP50" s="1204"/>
      <c r="BQ50" s="1204"/>
      <c r="BR50" s="1204"/>
      <c r="BS50" s="1204"/>
      <c r="BU50" s="164"/>
      <c r="BV50" s="164"/>
      <c r="BW50" s="193"/>
      <c r="BX50" s="193"/>
      <c r="BY50" s="194">
        <f>SUM(BY49,CG49)</f>
        <v>0</v>
      </c>
      <c r="BZ50" s="164"/>
      <c r="CA50" s="71"/>
      <c r="CB50" s="193"/>
      <c r="CC50" s="193"/>
      <c r="CD50" s="164"/>
      <c r="CE50" s="164"/>
      <c r="CF50" s="164"/>
      <c r="CG50" s="193"/>
      <c r="CH50" s="193"/>
      <c r="CI50" s="193"/>
      <c r="CM50" s="380"/>
    </row>
    <row r="51" spans="1:91" s="7" customFormat="1" ht="12" customHeight="1" x14ac:dyDescent="0.15">
      <c r="BW51" s="71"/>
      <c r="BX51" s="71"/>
      <c r="BY51" s="71"/>
      <c r="CA51" s="71"/>
      <c r="CB51" s="71"/>
      <c r="CC51" s="71"/>
      <c r="CG51" s="71"/>
      <c r="CH51" s="71"/>
      <c r="CI51" s="71"/>
      <c r="CM51" s="380"/>
    </row>
    <row r="52" spans="1:91" s="7" customFormat="1" ht="12.95" customHeight="1" x14ac:dyDescent="0.15">
      <c r="BW52" s="71"/>
      <c r="BX52" s="71"/>
      <c r="BY52" s="71"/>
      <c r="CA52" s="71"/>
      <c r="CB52" s="71"/>
      <c r="CC52" s="71"/>
      <c r="CG52" s="71"/>
      <c r="CH52" s="71"/>
      <c r="CI52" s="71"/>
      <c r="CM52" s="380"/>
    </row>
    <row r="53" spans="1:91" s="7" customFormat="1" ht="12.95" customHeight="1" x14ac:dyDescent="0.15">
      <c r="BW53" s="71"/>
      <c r="BX53" s="71"/>
      <c r="BY53" s="71"/>
      <c r="CA53" s="71"/>
      <c r="CB53" s="71"/>
      <c r="CC53" s="71"/>
      <c r="CG53" s="71"/>
      <c r="CH53" s="71"/>
      <c r="CI53" s="71"/>
      <c r="CM53" s="380"/>
    </row>
    <row r="54" spans="1:91" s="7" customFormat="1" ht="12.95" customHeight="1" x14ac:dyDescent="0.15">
      <c r="BW54" s="71"/>
      <c r="BX54" s="71"/>
      <c r="BY54" s="71"/>
      <c r="CA54" s="37"/>
      <c r="CB54" s="71"/>
      <c r="CC54" s="71"/>
      <c r="CG54" s="71"/>
      <c r="CH54" s="71"/>
      <c r="CI54" s="71"/>
      <c r="CM54" s="380"/>
    </row>
    <row r="55" spans="1:91" s="7" customFormat="1" ht="12.95" customHeight="1" x14ac:dyDescent="0.15">
      <c r="BW55" s="71"/>
      <c r="BX55" s="71"/>
      <c r="BY55" s="71"/>
      <c r="CA55" s="37"/>
      <c r="CB55" s="71"/>
      <c r="CC55" s="71"/>
      <c r="CG55" s="71"/>
      <c r="CH55" s="71"/>
      <c r="CI55" s="71"/>
      <c r="CM55" s="380"/>
    </row>
    <row r="56" spans="1:91" s="7" customFormat="1" ht="12.95" customHeight="1" x14ac:dyDescent="0.15">
      <c r="BW56" s="71"/>
      <c r="BX56" s="71"/>
      <c r="BY56" s="71"/>
      <c r="CA56" s="37"/>
      <c r="CB56" s="71"/>
      <c r="CC56" s="71"/>
      <c r="CG56" s="71"/>
      <c r="CH56" s="71"/>
      <c r="CI56" s="71"/>
      <c r="CM56" s="380"/>
    </row>
    <row r="57" spans="1:91" s="7" customFormat="1" ht="12.95" customHeight="1" x14ac:dyDescent="0.15">
      <c r="BW57" s="71"/>
      <c r="BX57" s="71"/>
      <c r="BY57" s="71"/>
      <c r="CA57" s="37"/>
      <c r="CB57" s="71"/>
      <c r="CC57" s="71"/>
      <c r="CG57" s="71"/>
      <c r="CH57" s="71"/>
      <c r="CI57" s="71"/>
      <c r="CM57" s="380"/>
    </row>
    <row r="58" spans="1:91" s="7" customFormat="1" ht="12.95" customHeight="1" x14ac:dyDescent="0.15">
      <c r="BW58" s="71"/>
      <c r="BX58" s="71"/>
      <c r="BY58" s="71"/>
      <c r="CA58" s="37"/>
      <c r="CB58" s="71"/>
      <c r="CC58" s="71"/>
      <c r="CG58" s="71"/>
      <c r="CH58" s="71"/>
      <c r="CI58" s="71"/>
      <c r="CM58" s="380"/>
    </row>
    <row r="59" spans="1:91" s="7" customFormat="1" ht="12.95" customHeight="1" x14ac:dyDescent="0.15">
      <c r="BW59" s="71"/>
      <c r="BX59" s="71"/>
      <c r="BY59" s="71"/>
      <c r="CA59" s="37"/>
      <c r="CB59" s="71"/>
      <c r="CC59" s="71"/>
      <c r="CG59" s="71"/>
      <c r="CH59" s="71"/>
      <c r="CI59" s="71"/>
      <c r="CM59" s="380"/>
    </row>
    <row r="60" spans="1:91" s="7" customFormat="1" ht="12.95" customHeight="1" x14ac:dyDescent="0.15">
      <c r="BW60" s="71"/>
      <c r="BX60" s="71"/>
      <c r="BY60" s="71"/>
      <c r="CA60" s="37"/>
      <c r="CB60" s="71"/>
      <c r="CC60" s="71"/>
      <c r="CG60" s="71"/>
      <c r="CH60" s="71"/>
      <c r="CI60" s="71"/>
      <c r="CM60" s="380"/>
    </row>
    <row r="61" spans="1:91" s="7" customFormat="1" ht="12.95" customHeight="1" x14ac:dyDescent="0.15">
      <c r="BW61" s="71"/>
      <c r="BX61" s="71"/>
      <c r="BY61" s="71"/>
      <c r="CA61" s="37"/>
      <c r="CB61" s="71"/>
      <c r="CC61" s="71"/>
      <c r="CG61" s="71"/>
      <c r="CH61" s="71"/>
      <c r="CI61" s="71"/>
      <c r="CM61" s="380"/>
    </row>
    <row r="62" spans="1:91" s="7" customFormat="1" ht="12.95" customHeight="1" x14ac:dyDescent="0.15">
      <c r="BW62" s="71"/>
      <c r="BX62" s="71"/>
      <c r="BY62" s="71"/>
      <c r="CA62" s="37"/>
      <c r="CB62" s="71"/>
      <c r="CC62" s="71"/>
      <c r="CG62" s="71"/>
      <c r="CH62" s="71"/>
      <c r="CI62" s="71"/>
      <c r="CM62" s="380"/>
    </row>
    <row r="63" spans="1:91" s="7" customFormat="1" ht="12.95" customHeight="1" x14ac:dyDescent="0.15">
      <c r="BW63" s="71"/>
      <c r="BX63" s="71"/>
      <c r="BY63" s="71"/>
      <c r="CA63" s="37"/>
      <c r="CB63" s="71"/>
      <c r="CC63" s="71"/>
      <c r="CG63" s="71"/>
      <c r="CH63" s="71"/>
      <c r="CI63" s="71"/>
      <c r="CM63" s="380"/>
    </row>
    <row r="64" spans="1:91" s="7" customFormat="1" ht="12.95" customHeight="1" x14ac:dyDescent="0.15">
      <c r="BW64" s="71"/>
      <c r="BX64" s="71"/>
      <c r="BY64" s="71"/>
      <c r="CA64" s="37"/>
      <c r="CB64" s="71"/>
      <c r="CC64" s="71"/>
      <c r="CG64" s="71"/>
      <c r="CH64" s="71"/>
      <c r="CI64" s="71"/>
      <c r="CM64" s="380"/>
    </row>
    <row r="65" spans="75:91" s="7" customFormat="1" ht="12.95" customHeight="1" x14ac:dyDescent="0.15">
      <c r="BW65" s="71"/>
      <c r="BX65" s="71"/>
      <c r="BY65" s="71"/>
      <c r="CA65" s="37"/>
      <c r="CB65" s="71"/>
      <c r="CC65" s="71"/>
      <c r="CG65" s="71"/>
      <c r="CH65" s="71"/>
      <c r="CI65" s="71"/>
      <c r="CM65" s="380"/>
    </row>
    <row r="66" spans="75:91" s="7" customFormat="1" ht="12.95" customHeight="1" x14ac:dyDescent="0.15">
      <c r="BW66" s="71"/>
      <c r="BX66" s="71"/>
      <c r="BY66" s="71"/>
      <c r="CA66" s="37"/>
      <c r="CB66" s="71"/>
      <c r="CC66" s="71"/>
      <c r="CG66" s="71"/>
      <c r="CH66" s="71"/>
      <c r="CI66" s="71"/>
      <c r="CM66" s="380"/>
    </row>
    <row r="67" spans="75:91" s="7" customFormat="1" ht="12.95" customHeight="1" x14ac:dyDescent="0.15">
      <c r="BW67" s="71"/>
      <c r="BX67" s="71"/>
      <c r="BY67" s="71"/>
      <c r="CA67" s="37"/>
      <c r="CB67" s="71"/>
      <c r="CC67" s="71"/>
      <c r="CG67" s="71"/>
      <c r="CH67" s="71"/>
      <c r="CI67" s="71"/>
      <c r="CM67" s="380"/>
    </row>
    <row r="68" spans="75:91" s="7" customFormat="1" ht="12.95" customHeight="1" x14ac:dyDescent="0.15">
      <c r="BW68" s="71"/>
      <c r="BX68" s="71"/>
      <c r="BY68" s="71"/>
      <c r="CA68" s="37"/>
      <c r="CB68" s="71"/>
      <c r="CC68" s="71"/>
      <c r="CG68" s="71"/>
      <c r="CH68" s="71"/>
      <c r="CI68" s="71"/>
      <c r="CM68" s="380"/>
    </row>
    <row r="69" spans="75:91" s="7" customFormat="1" ht="12.95" customHeight="1" x14ac:dyDescent="0.15">
      <c r="BW69" s="71"/>
      <c r="BX69" s="71"/>
      <c r="BY69" s="71"/>
      <c r="CA69" s="37"/>
      <c r="CB69" s="71"/>
      <c r="CC69" s="71"/>
      <c r="CG69" s="71"/>
      <c r="CH69" s="71"/>
      <c r="CI69" s="71"/>
      <c r="CM69" s="380"/>
    </row>
    <row r="70" spans="75:91" s="7" customFormat="1" ht="12.95" customHeight="1" x14ac:dyDescent="0.15">
      <c r="BW70" s="71"/>
      <c r="BX70" s="71"/>
      <c r="BY70" s="71"/>
      <c r="CA70" s="37"/>
      <c r="CB70" s="71"/>
      <c r="CC70" s="71"/>
      <c r="CG70" s="71"/>
      <c r="CH70" s="71"/>
      <c r="CI70" s="71"/>
      <c r="CM70" s="380"/>
    </row>
    <row r="71" spans="75:91" s="7" customFormat="1" ht="12.95" customHeight="1" x14ac:dyDescent="0.15">
      <c r="BW71" s="71"/>
      <c r="BX71" s="71"/>
      <c r="BY71" s="71"/>
      <c r="CA71" s="37"/>
      <c r="CB71" s="71"/>
      <c r="CC71" s="71"/>
      <c r="CG71" s="71"/>
      <c r="CH71" s="71"/>
      <c r="CI71" s="71"/>
      <c r="CM71" s="380"/>
    </row>
    <row r="72" spans="75:91" s="7" customFormat="1" ht="12.95" customHeight="1" x14ac:dyDescent="0.15">
      <c r="BW72" s="71"/>
      <c r="BX72" s="71"/>
      <c r="BY72" s="71"/>
      <c r="CA72" s="37"/>
      <c r="CB72" s="71"/>
      <c r="CC72" s="71"/>
      <c r="CG72" s="71"/>
      <c r="CH72" s="71"/>
      <c r="CI72" s="71"/>
      <c r="CM72" s="380"/>
    </row>
    <row r="73" spans="75:91" s="7" customFormat="1" ht="12.95" customHeight="1" x14ac:dyDescent="0.15">
      <c r="BW73" s="71"/>
      <c r="BX73" s="71"/>
      <c r="BY73" s="71"/>
      <c r="CA73" s="37"/>
      <c r="CB73" s="71"/>
      <c r="CC73" s="71"/>
      <c r="CG73" s="71"/>
      <c r="CH73" s="71"/>
      <c r="CI73" s="71"/>
      <c r="CM73" s="380"/>
    </row>
    <row r="74" spans="75:91" s="7" customFormat="1" ht="12.95" customHeight="1" x14ac:dyDescent="0.15">
      <c r="BW74" s="71"/>
      <c r="BX74" s="71"/>
      <c r="BY74" s="71"/>
      <c r="CA74" s="37"/>
      <c r="CB74" s="71"/>
      <c r="CC74" s="71"/>
      <c r="CG74" s="71"/>
      <c r="CH74" s="71"/>
      <c r="CI74" s="71"/>
      <c r="CM74" s="380"/>
    </row>
    <row r="75" spans="75:91" s="7" customFormat="1" ht="12.95" customHeight="1" x14ac:dyDescent="0.15">
      <c r="BW75" s="71"/>
      <c r="BX75" s="71"/>
      <c r="BY75" s="71"/>
      <c r="CA75" s="37"/>
      <c r="CB75" s="71"/>
      <c r="CC75" s="71"/>
      <c r="CG75" s="71"/>
      <c r="CH75" s="71"/>
      <c r="CI75" s="71"/>
      <c r="CM75" s="380"/>
    </row>
    <row r="76" spans="75:91" s="7" customFormat="1" ht="12.95" customHeight="1" x14ac:dyDescent="0.15">
      <c r="BW76" s="71"/>
      <c r="BX76" s="71"/>
      <c r="BY76" s="71"/>
      <c r="CA76" s="37"/>
      <c r="CB76" s="71"/>
      <c r="CC76" s="71"/>
      <c r="CG76" s="71"/>
      <c r="CH76" s="71"/>
      <c r="CI76" s="71"/>
      <c r="CM76" s="380"/>
    </row>
    <row r="77" spans="75:91" s="7" customFormat="1" ht="12.95" customHeight="1" x14ac:dyDescent="0.15">
      <c r="BW77" s="71"/>
      <c r="BX77" s="71"/>
      <c r="BY77" s="71"/>
      <c r="CA77" s="37"/>
      <c r="CB77" s="71"/>
      <c r="CC77" s="71"/>
      <c r="CG77" s="71"/>
      <c r="CH77" s="71"/>
      <c r="CI77" s="71"/>
      <c r="CM77" s="380"/>
    </row>
    <row r="78" spans="75:91" s="7" customFormat="1" ht="12.95" customHeight="1" x14ac:dyDescent="0.15">
      <c r="BW78" s="71"/>
      <c r="BX78" s="71"/>
      <c r="BY78" s="71"/>
      <c r="CA78" s="37"/>
      <c r="CB78" s="71"/>
      <c r="CC78" s="71"/>
      <c r="CG78" s="71"/>
      <c r="CH78" s="71"/>
      <c r="CI78" s="71"/>
      <c r="CM78" s="380"/>
    </row>
    <row r="79" spans="75:91" s="7" customFormat="1" ht="12.95" customHeight="1" x14ac:dyDescent="0.15">
      <c r="BW79" s="71"/>
      <c r="BX79" s="71"/>
      <c r="BY79" s="71"/>
      <c r="CA79" s="37"/>
      <c r="CB79" s="71"/>
      <c r="CC79" s="71"/>
      <c r="CG79" s="71"/>
      <c r="CH79" s="71"/>
      <c r="CI79" s="71"/>
      <c r="CM79" s="380"/>
    </row>
    <row r="80" spans="75:91" s="7" customFormat="1" ht="12.95" customHeight="1" x14ac:dyDescent="0.15">
      <c r="BW80" s="71"/>
      <c r="BX80" s="71"/>
      <c r="BY80" s="71"/>
      <c r="CA80" s="37"/>
      <c r="CB80" s="71"/>
      <c r="CC80" s="71"/>
      <c r="CG80" s="71"/>
      <c r="CH80" s="71"/>
      <c r="CI80" s="71"/>
      <c r="CM80" s="3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9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3.5" customHeight="1" x14ac:dyDescent="0.15">
      <c r="A99"/>
      <c r="B99"/>
      <c r="C99"/>
      <c r="D99"/>
      <c r="E99"/>
      <c r="F99"/>
      <c r="G99"/>
      <c r="H99"/>
      <c r="I99"/>
      <c r="J99"/>
      <c r="K99"/>
      <c r="L99"/>
      <c r="M99"/>
      <c r="N99"/>
      <c r="O99"/>
      <c r="P99"/>
      <c r="Q99"/>
      <c r="R99"/>
      <c r="S99"/>
      <c r="T99"/>
      <c r="U99"/>
      <c r="W99"/>
    </row>
    <row r="100" spans="1:23" ht="12.95"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2.9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x14ac:dyDescent="0.15">
      <c r="A104"/>
      <c r="B104"/>
      <c r="C104"/>
      <c r="D104"/>
      <c r="E104"/>
      <c r="F104"/>
      <c r="G104"/>
      <c r="H104"/>
      <c r="I104"/>
      <c r="J104"/>
      <c r="K104"/>
      <c r="L104"/>
      <c r="M104"/>
      <c r="N104"/>
      <c r="O104"/>
      <c r="P104"/>
      <c r="Q104"/>
      <c r="R104"/>
      <c r="S104"/>
      <c r="T104"/>
      <c r="U104"/>
      <c r="W104"/>
    </row>
    <row r="105" spans="1:23"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3.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2.9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ht="12.95" customHeight="1" x14ac:dyDescent="0.15">
      <c r="A125"/>
      <c r="B125"/>
      <c r="C125"/>
      <c r="D125"/>
      <c r="E125"/>
      <c r="F125"/>
      <c r="G125"/>
      <c r="H125"/>
      <c r="I125"/>
      <c r="J125"/>
      <c r="K125"/>
      <c r="L125"/>
      <c r="M125"/>
      <c r="N125"/>
      <c r="O125"/>
      <c r="P125"/>
      <c r="Q125"/>
      <c r="R125"/>
      <c r="S125"/>
      <c r="T125"/>
      <c r="U125"/>
      <c r="W125"/>
    </row>
    <row r="126" spans="1:23" ht="13.5" customHeight="1"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ht="12.95" customHeight="1" x14ac:dyDescent="0.15">
      <c r="A154"/>
      <c r="B154"/>
      <c r="C154"/>
      <c r="D154"/>
      <c r="E154"/>
      <c r="F154"/>
      <c r="G154"/>
      <c r="H154"/>
      <c r="I154"/>
      <c r="J154"/>
      <c r="K154"/>
      <c r="L154"/>
      <c r="M154"/>
      <c r="N154"/>
      <c r="O154"/>
      <c r="P154"/>
      <c r="Q154"/>
      <c r="R154"/>
      <c r="S154"/>
      <c r="T154"/>
      <c r="U154"/>
      <c r="W154"/>
    </row>
    <row r="155" spans="1:23" ht="13.5" customHeight="1"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ht="12.95" customHeight="1" x14ac:dyDescent="0.15">
      <c r="A163"/>
      <c r="B163"/>
      <c r="C163"/>
      <c r="D163"/>
      <c r="E163"/>
      <c r="F163"/>
      <c r="G163"/>
      <c r="H163"/>
      <c r="I163"/>
      <c r="J163"/>
      <c r="K163"/>
      <c r="L163"/>
      <c r="M163"/>
      <c r="N163"/>
      <c r="O163"/>
      <c r="P163"/>
      <c r="Q163"/>
      <c r="R163"/>
      <c r="S163"/>
      <c r="T163"/>
      <c r="U163"/>
      <c r="W163"/>
    </row>
    <row r="164" spans="1:23" ht="13.5" customHeight="1"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ht="12.95" customHeight="1" x14ac:dyDescent="0.15">
      <c r="A175"/>
      <c r="B175"/>
      <c r="C175"/>
      <c r="D175"/>
      <c r="E175"/>
      <c r="F175"/>
      <c r="G175"/>
      <c r="H175"/>
      <c r="I175"/>
      <c r="J175"/>
      <c r="K175"/>
      <c r="L175"/>
      <c r="M175"/>
      <c r="N175"/>
      <c r="O175"/>
      <c r="P175"/>
      <c r="Q175"/>
      <c r="R175"/>
      <c r="S175"/>
      <c r="T175"/>
      <c r="U175"/>
      <c r="W175"/>
    </row>
    <row r="176" spans="1:23" ht="13.5" customHeight="1"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ht="12.95" customHeight="1" x14ac:dyDescent="0.15">
      <c r="A179"/>
      <c r="B179"/>
      <c r="C179"/>
      <c r="D179"/>
      <c r="E179"/>
      <c r="F179"/>
      <c r="G179"/>
      <c r="H179"/>
      <c r="I179"/>
      <c r="J179"/>
      <c r="K179"/>
      <c r="L179"/>
      <c r="M179"/>
      <c r="N179"/>
      <c r="O179"/>
      <c r="P179"/>
      <c r="Q179"/>
      <c r="R179"/>
      <c r="S179"/>
      <c r="T179"/>
      <c r="U179"/>
      <c r="W179"/>
    </row>
    <row r="180" spans="1:23" ht="13.5" customHeight="1"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x14ac:dyDescent="0.15">
      <c r="A191"/>
      <c r="B191"/>
      <c r="C191"/>
      <c r="D191"/>
      <c r="E191"/>
      <c r="F191"/>
      <c r="G191"/>
      <c r="H191"/>
      <c r="I191"/>
      <c r="J191"/>
      <c r="K191"/>
      <c r="L191"/>
      <c r="M191"/>
      <c r="N191"/>
      <c r="O191"/>
      <c r="P191"/>
      <c r="Q191"/>
      <c r="R191"/>
      <c r="S191"/>
      <c r="T191"/>
      <c r="U191"/>
      <c r="W191"/>
    </row>
    <row r="192" spans="1:23"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2.95" customHeight="1" x14ac:dyDescent="0.15">
      <c r="A202"/>
      <c r="B202"/>
      <c r="C202"/>
      <c r="D202"/>
      <c r="E202"/>
      <c r="F202"/>
      <c r="G202"/>
      <c r="H202"/>
      <c r="I202"/>
      <c r="J202"/>
      <c r="K202"/>
      <c r="L202"/>
      <c r="M202"/>
      <c r="N202"/>
      <c r="O202"/>
      <c r="P202"/>
      <c r="Q202"/>
      <c r="R202"/>
      <c r="S202"/>
      <c r="T202"/>
      <c r="U202"/>
      <c r="W202"/>
    </row>
    <row r="203" spans="1:23" ht="12.95" customHeight="1" x14ac:dyDescent="0.15">
      <c r="A203"/>
      <c r="B203"/>
      <c r="C203"/>
      <c r="D203"/>
      <c r="E203"/>
      <c r="F203"/>
      <c r="G203"/>
      <c r="H203"/>
      <c r="I203"/>
      <c r="J203"/>
      <c r="K203"/>
      <c r="L203"/>
      <c r="M203"/>
      <c r="N203"/>
      <c r="O203"/>
      <c r="P203"/>
      <c r="Q203"/>
      <c r="R203"/>
      <c r="S203"/>
      <c r="T203"/>
      <c r="U203"/>
      <c r="W203"/>
    </row>
    <row r="204" spans="1:23" ht="13.5" customHeight="1"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3.5" customHeight="1" x14ac:dyDescent="0.15">
      <c r="A217"/>
      <c r="B217"/>
      <c r="C217"/>
      <c r="D217"/>
      <c r="E217"/>
      <c r="F217"/>
      <c r="G217"/>
      <c r="H217"/>
      <c r="I217"/>
      <c r="J217"/>
      <c r="K217"/>
      <c r="L217"/>
      <c r="M217"/>
      <c r="N217"/>
      <c r="O217"/>
      <c r="P217"/>
      <c r="Q217"/>
      <c r="R217"/>
      <c r="S217"/>
      <c r="T217"/>
      <c r="U217"/>
      <c r="W217"/>
    </row>
    <row r="218" spans="1:23" ht="12.95" customHeight="1"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2.95" customHeight="1" x14ac:dyDescent="0.15">
      <c r="A220"/>
      <c r="B220"/>
      <c r="C220"/>
      <c r="D220"/>
      <c r="E220"/>
      <c r="F220"/>
      <c r="G220"/>
      <c r="H220"/>
      <c r="I220"/>
      <c r="J220"/>
      <c r="K220"/>
      <c r="L220"/>
      <c r="M220"/>
      <c r="N220"/>
      <c r="O220"/>
      <c r="P220"/>
      <c r="Q220"/>
      <c r="R220"/>
      <c r="S220"/>
      <c r="T220"/>
      <c r="U220"/>
      <c r="W220"/>
    </row>
    <row r="221" spans="1:23" ht="13.5" customHeight="1"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ht="12.95" customHeight="1" x14ac:dyDescent="0.15">
      <c r="A242"/>
      <c r="B242"/>
      <c r="C242"/>
      <c r="D242"/>
      <c r="E242"/>
      <c r="F242"/>
      <c r="G242"/>
      <c r="H242"/>
      <c r="I242"/>
      <c r="J242"/>
      <c r="K242"/>
      <c r="L242"/>
      <c r="M242"/>
      <c r="N242"/>
      <c r="O242"/>
      <c r="P242"/>
      <c r="Q242"/>
      <c r="R242"/>
      <c r="S242"/>
      <c r="T242"/>
      <c r="U242"/>
      <c r="W242"/>
    </row>
    <row r="243" spans="1:23" ht="13.5" customHeight="1"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ht="12.95" customHeight="1" x14ac:dyDescent="0.15">
      <c r="A249"/>
      <c r="B249"/>
      <c r="C249"/>
      <c r="D249"/>
      <c r="E249"/>
      <c r="F249"/>
      <c r="G249"/>
      <c r="H249"/>
      <c r="I249"/>
      <c r="J249"/>
      <c r="K249"/>
      <c r="L249"/>
      <c r="M249"/>
      <c r="N249"/>
      <c r="O249"/>
      <c r="P249"/>
      <c r="Q249"/>
      <c r="R249"/>
      <c r="S249"/>
      <c r="T249"/>
      <c r="U249"/>
      <c r="W249"/>
    </row>
    <row r="250" spans="1:23" ht="13.5" customHeight="1"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56" spans="1:23" x14ac:dyDescent="0.15">
      <c r="A256"/>
      <c r="B256"/>
      <c r="C256"/>
      <c r="D256"/>
      <c r="E256"/>
      <c r="F256"/>
      <c r="G256"/>
      <c r="H256"/>
      <c r="I256"/>
      <c r="J256"/>
      <c r="K256"/>
      <c r="L256"/>
      <c r="M256"/>
      <c r="N256"/>
      <c r="O256"/>
      <c r="P256"/>
      <c r="Q256"/>
      <c r="R256"/>
      <c r="S256"/>
      <c r="T256"/>
      <c r="U256"/>
      <c r="W256"/>
    </row>
    <row r="257" spans="1:23" ht="12.95" customHeight="1" x14ac:dyDescent="0.15">
      <c r="A257"/>
      <c r="B257"/>
      <c r="C257"/>
      <c r="D257"/>
      <c r="E257"/>
      <c r="F257"/>
      <c r="G257"/>
      <c r="H257"/>
      <c r="I257"/>
      <c r="J257"/>
      <c r="K257"/>
      <c r="L257"/>
      <c r="M257"/>
      <c r="N257"/>
      <c r="O257"/>
      <c r="P257"/>
      <c r="Q257"/>
      <c r="R257"/>
      <c r="S257"/>
      <c r="T257"/>
      <c r="U257"/>
      <c r="W257"/>
    </row>
    <row r="258" spans="1:23" x14ac:dyDescent="0.15">
      <c r="A258"/>
      <c r="B258"/>
      <c r="C258"/>
      <c r="D258"/>
      <c r="E258"/>
      <c r="F258"/>
      <c r="G258"/>
      <c r="H258"/>
      <c r="I258"/>
      <c r="J258"/>
      <c r="K258"/>
      <c r="L258"/>
      <c r="M258"/>
      <c r="N258"/>
      <c r="O258"/>
      <c r="P258"/>
      <c r="Q258"/>
      <c r="R258"/>
      <c r="S258"/>
      <c r="T258"/>
      <c r="U258"/>
      <c r="W258"/>
    </row>
  </sheetData>
  <sheetProtection algorithmName="SHA-512" hashValue="dB8dtF5/fY1cfYaYgge7JV4XzdXQROV+FXIwE0XRwnVZOFUfu6xWxd/F92DwHAiddJEWWA9rkpbsVyILeOac7w==" saltValue="pM3r7jFsSSbdV9iahld5lA==" spinCount="100000" sheet="1" objects="1" scenarios="1"/>
  <dataConsolidate/>
  <mergeCells count="468">
    <mergeCell ref="E17:G17"/>
    <mergeCell ref="H17:J17"/>
    <mergeCell ref="B31:D31"/>
    <mergeCell ref="E31:G31"/>
    <mergeCell ref="B34:D34"/>
    <mergeCell ref="E34:G34"/>
    <mergeCell ref="B33:D33"/>
    <mergeCell ref="E33:G33"/>
    <mergeCell ref="E30:G30"/>
    <mergeCell ref="B22:D22"/>
    <mergeCell ref="E22:G22"/>
    <mergeCell ref="H23:J23"/>
    <mergeCell ref="C24:D24"/>
    <mergeCell ref="E25:G25"/>
    <mergeCell ref="B27:D27"/>
    <mergeCell ref="E27:G27"/>
    <mergeCell ref="B30:D30"/>
    <mergeCell ref="C21:D21"/>
    <mergeCell ref="H32:J32"/>
    <mergeCell ref="B20:D20"/>
    <mergeCell ref="C35:D35"/>
    <mergeCell ref="B44:D44"/>
    <mergeCell ref="E44:G44"/>
    <mergeCell ref="T25:Y27"/>
    <mergeCell ref="Q26:S26"/>
    <mergeCell ref="H35:J35"/>
    <mergeCell ref="B26:D26"/>
    <mergeCell ref="E26:G26"/>
    <mergeCell ref="C28:D28"/>
    <mergeCell ref="C32:D32"/>
    <mergeCell ref="B36:D36"/>
    <mergeCell ref="B37:D37"/>
    <mergeCell ref="E37:G37"/>
    <mergeCell ref="C38:D38"/>
    <mergeCell ref="E43:G43"/>
    <mergeCell ref="B42:D42"/>
    <mergeCell ref="B41:D41"/>
    <mergeCell ref="C40:D40"/>
    <mergeCell ref="B43:D43"/>
    <mergeCell ref="E39:G39"/>
    <mergeCell ref="K39:M39"/>
    <mergeCell ref="T38:V38"/>
    <mergeCell ref="W38:Y38"/>
    <mergeCell ref="T41:Y44"/>
    <mergeCell ref="N23:P23"/>
    <mergeCell ref="T21:V21"/>
    <mergeCell ref="T23:V23"/>
    <mergeCell ref="Q25:S25"/>
    <mergeCell ref="H45:M45"/>
    <mergeCell ref="H28:M28"/>
    <mergeCell ref="T45:Y45"/>
    <mergeCell ref="T28:Y28"/>
    <mergeCell ref="Q23:S23"/>
    <mergeCell ref="N35:P35"/>
    <mergeCell ref="Q35:S35"/>
    <mergeCell ref="N30:P30"/>
    <mergeCell ref="Q27:S27"/>
    <mergeCell ref="N28:P28"/>
    <mergeCell ref="Q28:S28"/>
    <mergeCell ref="Q22:S22"/>
    <mergeCell ref="T22:V22"/>
    <mergeCell ref="W22:Y22"/>
    <mergeCell ref="H29:J29"/>
    <mergeCell ref="N21:P21"/>
    <mergeCell ref="H21:J21"/>
    <mergeCell ref="N38:P38"/>
    <mergeCell ref="H39:J39"/>
    <mergeCell ref="W39:Y39"/>
    <mergeCell ref="Q15:S15"/>
    <mergeCell ref="T14:V14"/>
    <mergeCell ref="BC17:BS17"/>
    <mergeCell ref="Z28:AQ28"/>
    <mergeCell ref="Z31:AQ31"/>
    <mergeCell ref="Z29:AQ29"/>
    <mergeCell ref="AZ17:BB17"/>
    <mergeCell ref="BC18:BS28"/>
    <mergeCell ref="Q29:S29"/>
    <mergeCell ref="T19:V19"/>
    <mergeCell ref="W19:Y19"/>
    <mergeCell ref="Z22:AQ22"/>
    <mergeCell ref="Z21:AQ21"/>
    <mergeCell ref="T24:V24"/>
    <mergeCell ref="W24:Y24"/>
    <mergeCell ref="Z27:AQ27"/>
    <mergeCell ref="Q20:S20"/>
    <mergeCell ref="W21:Y21"/>
    <mergeCell ref="W23:Y23"/>
    <mergeCell ref="AZ29:BB29"/>
    <mergeCell ref="T30:V30"/>
    <mergeCell ref="BC30:BS31"/>
    <mergeCell ref="A29:A32"/>
    <mergeCell ref="Z11:AQ11"/>
    <mergeCell ref="AW17:AY17"/>
    <mergeCell ref="Z32:AQ32"/>
    <mergeCell ref="AR29:AT29"/>
    <mergeCell ref="AU29:AV29"/>
    <mergeCell ref="Z19:AQ19"/>
    <mergeCell ref="Z14:AQ14"/>
    <mergeCell ref="Z18:AQ18"/>
    <mergeCell ref="E21:G21"/>
    <mergeCell ref="E24:G24"/>
    <mergeCell ref="E28:G28"/>
    <mergeCell ref="A9:A17"/>
    <mergeCell ref="AW32:AY32"/>
    <mergeCell ref="Z20:AQ20"/>
    <mergeCell ref="H25:M27"/>
    <mergeCell ref="H22:J22"/>
    <mergeCell ref="K22:M22"/>
    <mergeCell ref="N22:P22"/>
    <mergeCell ref="H24:J24"/>
    <mergeCell ref="K24:M24"/>
    <mergeCell ref="N24:P24"/>
    <mergeCell ref="N25:P25"/>
    <mergeCell ref="H16:J16"/>
    <mergeCell ref="E45:G45"/>
    <mergeCell ref="H40:J40"/>
    <mergeCell ref="K40:M40"/>
    <mergeCell ref="N40:P40"/>
    <mergeCell ref="N39:P39"/>
    <mergeCell ref="Q39:S39"/>
    <mergeCell ref="T39:V39"/>
    <mergeCell ref="Q45:S45"/>
    <mergeCell ref="N41:P41"/>
    <mergeCell ref="Q44:S44"/>
    <mergeCell ref="T40:V40"/>
    <mergeCell ref="Q41:S41"/>
    <mergeCell ref="Q43:S43"/>
    <mergeCell ref="E42:G42"/>
    <mergeCell ref="E41:G41"/>
    <mergeCell ref="Q40:S40"/>
    <mergeCell ref="W40:Y40"/>
    <mergeCell ref="A41:A45"/>
    <mergeCell ref="N42:P42"/>
    <mergeCell ref="Q42:S42"/>
    <mergeCell ref="Q46:S46"/>
    <mergeCell ref="T46:V46"/>
    <mergeCell ref="W46:Y46"/>
    <mergeCell ref="A46:A48"/>
    <mergeCell ref="B46:D46"/>
    <mergeCell ref="E46:G46"/>
    <mergeCell ref="B47:D47"/>
    <mergeCell ref="T47:V47"/>
    <mergeCell ref="Q47:S47"/>
    <mergeCell ref="N47:P47"/>
    <mergeCell ref="K47:M47"/>
    <mergeCell ref="H47:J47"/>
    <mergeCell ref="E47:G47"/>
    <mergeCell ref="C48:D48"/>
    <mergeCell ref="C45:D45"/>
    <mergeCell ref="H46:J46"/>
    <mergeCell ref="K46:M46"/>
    <mergeCell ref="N46:P46"/>
    <mergeCell ref="N45:P45"/>
    <mergeCell ref="N44:P44"/>
    <mergeCell ref="K36:M36"/>
    <mergeCell ref="N33:P33"/>
    <mergeCell ref="N43:P43"/>
    <mergeCell ref="E36:G36"/>
    <mergeCell ref="E32:G32"/>
    <mergeCell ref="N36:P36"/>
    <mergeCell ref="E40:G40"/>
    <mergeCell ref="N34:P34"/>
    <mergeCell ref="H41:M44"/>
    <mergeCell ref="E38:G38"/>
    <mergeCell ref="H38:J38"/>
    <mergeCell ref="K38:M38"/>
    <mergeCell ref="K37:M37"/>
    <mergeCell ref="H37:J37"/>
    <mergeCell ref="K34:M34"/>
    <mergeCell ref="H34:J34"/>
    <mergeCell ref="K33:M33"/>
    <mergeCell ref="H33:J33"/>
    <mergeCell ref="K35:M35"/>
    <mergeCell ref="B39:D39"/>
    <mergeCell ref="B23:D23"/>
    <mergeCell ref="E23:G23"/>
    <mergeCell ref="B29:D29"/>
    <mergeCell ref="E29:G29"/>
    <mergeCell ref="B25:D25"/>
    <mergeCell ref="N37:P37"/>
    <mergeCell ref="N18:P18"/>
    <mergeCell ref="Q18:S18"/>
    <mergeCell ref="Q19:S19"/>
    <mergeCell ref="K19:M19"/>
    <mergeCell ref="Q36:S36"/>
    <mergeCell ref="Q24:S24"/>
    <mergeCell ref="E35:G35"/>
    <mergeCell ref="K29:M29"/>
    <mergeCell ref="N29:P29"/>
    <mergeCell ref="N26:P26"/>
    <mergeCell ref="Q38:S38"/>
    <mergeCell ref="H31:J31"/>
    <mergeCell ref="K31:M31"/>
    <mergeCell ref="K21:M21"/>
    <mergeCell ref="H30:J30"/>
    <mergeCell ref="K30:M30"/>
    <mergeCell ref="K23:M23"/>
    <mergeCell ref="BC1:BS1"/>
    <mergeCell ref="AZ8:BB8"/>
    <mergeCell ref="AU9:AV9"/>
    <mergeCell ref="AR8:AT8"/>
    <mergeCell ref="AU8:AV8"/>
    <mergeCell ref="AW8:AY8"/>
    <mergeCell ref="Z10:AQ10"/>
    <mergeCell ref="K14:M14"/>
    <mergeCell ref="N12:P12"/>
    <mergeCell ref="Q12:S12"/>
    <mergeCell ref="T12:V12"/>
    <mergeCell ref="W12:Y12"/>
    <mergeCell ref="T13:V13"/>
    <mergeCell ref="W13:Y13"/>
    <mergeCell ref="W14:Y14"/>
    <mergeCell ref="Z12:AQ12"/>
    <mergeCell ref="Q10:S10"/>
    <mergeCell ref="Z9:AQ9"/>
    <mergeCell ref="AY4:BE4"/>
    <mergeCell ref="BF4:BL4"/>
    <mergeCell ref="BM4:BS4"/>
    <mergeCell ref="AY5:BE5"/>
    <mergeCell ref="BF5:BL5"/>
    <mergeCell ref="AA2:AG2"/>
    <mergeCell ref="W1:X1"/>
    <mergeCell ref="B11:D11"/>
    <mergeCell ref="E11:G11"/>
    <mergeCell ref="N11:P11"/>
    <mergeCell ref="Q11:S11"/>
    <mergeCell ref="B13:D13"/>
    <mergeCell ref="E13:G13"/>
    <mergeCell ref="H13:J13"/>
    <mergeCell ref="K13:M13"/>
    <mergeCell ref="N13:P13"/>
    <mergeCell ref="Q13:S13"/>
    <mergeCell ref="B12:D12"/>
    <mergeCell ref="E12:G12"/>
    <mergeCell ref="B10:D10"/>
    <mergeCell ref="E10:G10"/>
    <mergeCell ref="N10:P10"/>
    <mergeCell ref="B7:Y7"/>
    <mergeCell ref="K2:Z2"/>
    <mergeCell ref="K4:Z4"/>
    <mergeCell ref="Z13:AQ13"/>
    <mergeCell ref="A2:J2"/>
    <mergeCell ref="W8:Y8"/>
    <mergeCell ref="AH2:AX2"/>
    <mergeCell ref="Z7:AQ8"/>
    <mergeCell ref="A49:D49"/>
    <mergeCell ref="A18:A28"/>
    <mergeCell ref="A33:A40"/>
    <mergeCell ref="Z39:AQ39"/>
    <mergeCell ref="Z37:AQ37"/>
    <mergeCell ref="Z38:AQ38"/>
    <mergeCell ref="Z36:AQ36"/>
    <mergeCell ref="Z33:AQ33"/>
    <mergeCell ref="AR33:AT33"/>
    <mergeCell ref="AR18:BB28"/>
    <mergeCell ref="AZ39:BB39"/>
    <mergeCell ref="AZ32:BB32"/>
    <mergeCell ref="AW29:AY29"/>
    <mergeCell ref="AR38:AV38"/>
    <mergeCell ref="AR40:AV40"/>
    <mergeCell ref="AW38:AY38"/>
    <mergeCell ref="AZ35:BB35"/>
    <mergeCell ref="AR36:AT36"/>
    <mergeCell ref="AU36:AV36"/>
    <mergeCell ref="Z23:AQ23"/>
    <mergeCell ref="AR32:AV32"/>
    <mergeCell ref="AR30:BB31"/>
    <mergeCell ref="W30:Y30"/>
    <mergeCell ref="Z34:AQ34"/>
    <mergeCell ref="Q37:S37"/>
    <mergeCell ref="T37:V37"/>
    <mergeCell ref="W37:Y37"/>
    <mergeCell ref="Z41:AQ41"/>
    <mergeCell ref="AR39:AT39"/>
    <mergeCell ref="Z24:AQ24"/>
    <mergeCell ref="Q21:S21"/>
    <mergeCell ref="W29:Y29"/>
    <mergeCell ref="N27:P27"/>
    <mergeCell ref="W34:Y34"/>
    <mergeCell ref="T34:V34"/>
    <mergeCell ref="W33:Y33"/>
    <mergeCell ref="T33:V33"/>
    <mergeCell ref="W35:Y35"/>
    <mergeCell ref="T35:V35"/>
    <mergeCell ref="Q32:S32"/>
    <mergeCell ref="Q33:S33"/>
    <mergeCell ref="T32:V32"/>
    <mergeCell ref="W32:Y32"/>
    <mergeCell ref="T31:V31"/>
    <mergeCell ref="W31:Y31"/>
    <mergeCell ref="Q30:S30"/>
    <mergeCell ref="Q34:S34"/>
    <mergeCell ref="T29:V29"/>
    <mergeCell ref="T8:V8"/>
    <mergeCell ref="N19:P19"/>
    <mergeCell ref="K10:M10"/>
    <mergeCell ref="H10:J10"/>
    <mergeCell ref="W10:Y10"/>
    <mergeCell ref="T10:V10"/>
    <mergeCell ref="B8:D8"/>
    <mergeCell ref="E8:G8"/>
    <mergeCell ref="H8:J8"/>
    <mergeCell ref="B9:D9"/>
    <mergeCell ref="E9:G9"/>
    <mergeCell ref="N9:P9"/>
    <mergeCell ref="Q9:S9"/>
    <mergeCell ref="K8:M8"/>
    <mergeCell ref="N8:P8"/>
    <mergeCell ref="Q8:S8"/>
    <mergeCell ref="B14:D14"/>
    <mergeCell ref="K16:M16"/>
    <mergeCell ref="K17:M17"/>
    <mergeCell ref="W17:Y17"/>
    <mergeCell ref="Q14:S14"/>
    <mergeCell ref="Q16:S16"/>
    <mergeCell ref="T16:V16"/>
    <mergeCell ref="W16:Y16"/>
    <mergeCell ref="E49:G49"/>
    <mergeCell ref="H49:J49"/>
    <mergeCell ref="K49:M49"/>
    <mergeCell ref="N49:P49"/>
    <mergeCell ref="Q49:S49"/>
    <mergeCell ref="T49:V49"/>
    <mergeCell ref="W49:Y49"/>
    <mergeCell ref="H48:J48"/>
    <mergeCell ref="K48:M48"/>
    <mergeCell ref="N48:P48"/>
    <mergeCell ref="Q48:S48"/>
    <mergeCell ref="T48:V48"/>
    <mergeCell ref="E48:G48"/>
    <mergeCell ref="W48:Y48"/>
    <mergeCell ref="BC40:BS40"/>
    <mergeCell ref="AZ40:BB40"/>
    <mergeCell ref="AW46:AY46"/>
    <mergeCell ref="BC47:BS47"/>
    <mergeCell ref="Z47:AQ47"/>
    <mergeCell ref="BC46:BS46"/>
    <mergeCell ref="Z46:AQ46"/>
    <mergeCell ref="AR46:AT46"/>
    <mergeCell ref="Z45:AQ45"/>
    <mergeCell ref="Z42:AQ42"/>
    <mergeCell ref="Z43:AQ43"/>
    <mergeCell ref="Z44:AQ44"/>
    <mergeCell ref="BC41:BS45"/>
    <mergeCell ref="AW40:AY40"/>
    <mergeCell ref="AZ46:BB46"/>
    <mergeCell ref="AR47:BB47"/>
    <mergeCell ref="AU46:AV46"/>
    <mergeCell ref="AR41:BB45"/>
    <mergeCell ref="BC49:BS49"/>
    <mergeCell ref="BC48:BS48"/>
    <mergeCell ref="Z48:AQ48"/>
    <mergeCell ref="AW48:AY48"/>
    <mergeCell ref="AZ48:BB48"/>
    <mergeCell ref="AR48:AV48"/>
    <mergeCell ref="Z49:AQ49"/>
    <mergeCell ref="AR49:AV49"/>
    <mergeCell ref="AW49:AY49"/>
    <mergeCell ref="AZ49:BB49"/>
    <mergeCell ref="A3:J5"/>
    <mergeCell ref="K3:X3"/>
    <mergeCell ref="Y3:Z3"/>
    <mergeCell ref="AA3:AG3"/>
    <mergeCell ref="AA4:AG4"/>
    <mergeCell ref="K5:X5"/>
    <mergeCell ref="Y5:Z5"/>
    <mergeCell ref="AA5:AG5"/>
    <mergeCell ref="W47:Y47"/>
    <mergeCell ref="Z40:AQ40"/>
    <mergeCell ref="E14:G14"/>
    <mergeCell ref="E16:G16"/>
    <mergeCell ref="H12:J12"/>
    <mergeCell ref="Q17:S17"/>
    <mergeCell ref="C17:D17"/>
    <mergeCell ref="N14:P14"/>
    <mergeCell ref="E20:G20"/>
    <mergeCell ref="N20:P20"/>
    <mergeCell ref="H20:M20"/>
    <mergeCell ref="B18:D18"/>
    <mergeCell ref="B19:D19"/>
    <mergeCell ref="E19:G19"/>
    <mergeCell ref="H19:J19"/>
    <mergeCell ref="E18:G18"/>
    <mergeCell ref="N31:P31"/>
    <mergeCell ref="Q31:S31"/>
    <mergeCell ref="B15:D15"/>
    <mergeCell ref="E15:G15"/>
    <mergeCell ref="N15:P15"/>
    <mergeCell ref="T18:Y18"/>
    <mergeCell ref="T17:V17"/>
    <mergeCell ref="N17:P17"/>
    <mergeCell ref="AW36:AY36"/>
    <mergeCell ref="AW35:AY35"/>
    <mergeCell ref="AR17:AV17"/>
    <mergeCell ref="AR11:BB16"/>
    <mergeCell ref="Z17:AQ17"/>
    <mergeCell ref="N16:P16"/>
    <mergeCell ref="Z30:AQ30"/>
    <mergeCell ref="Z35:AQ35"/>
    <mergeCell ref="H18:M18"/>
    <mergeCell ref="T20:Y20"/>
    <mergeCell ref="T36:V36"/>
    <mergeCell ref="W36:Y36"/>
    <mergeCell ref="B16:D16"/>
    <mergeCell ref="K32:M32"/>
    <mergeCell ref="N32:P32"/>
    <mergeCell ref="H36:J36"/>
    <mergeCell ref="AZ36:BB36"/>
    <mergeCell ref="AR34:BB34"/>
    <mergeCell ref="AW33:AY33"/>
    <mergeCell ref="BC39:BS39"/>
    <mergeCell ref="BC38:BS38"/>
    <mergeCell ref="AU33:AV33"/>
    <mergeCell ref="AY2:BE2"/>
    <mergeCell ref="BF2:BL2"/>
    <mergeCell ref="BM2:BS2"/>
    <mergeCell ref="AH3:AX5"/>
    <mergeCell ref="AY3:BE3"/>
    <mergeCell ref="BF3:BL3"/>
    <mergeCell ref="BM3:BS3"/>
    <mergeCell ref="BC33:BS33"/>
    <mergeCell ref="BC34:BS34"/>
    <mergeCell ref="BM5:BS5"/>
    <mergeCell ref="Z25:AQ25"/>
    <mergeCell ref="Z26:AQ26"/>
    <mergeCell ref="Z15:AQ15"/>
    <mergeCell ref="Z16:AQ16"/>
    <mergeCell ref="BC32:BS32"/>
    <mergeCell ref="BC29:BS29"/>
    <mergeCell ref="AU10:AV10"/>
    <mergeCell ref="BC11:BS16"/>
    <mergeCell ref="CJ7:CK7"/>
    <mergeCell ref="AW9:AY9"/>
    <mergeCell ref="AW10:AY10"/>
    <mergeCell ref="AR7:BB7"/>
    <mergeCell ref="BC7:BS8"/>
    <mergeCell ref="BC9:BS9"/>
    <mergeCell ref="AZ9:BB9"/>
    <mergeCell ref="BC10:BS10"/>
    <mergeCell ref="BU7:BZ7"/>
    <mergeCell ref="CE7:CH7"/>
    <mergeCell ref="AR9:AT9"/>
    <mergeCell ref="AR10:AT10"/>
    <mergeCell ref="AZ10:BB10"/>
    <mergeCell ref="B50:BS50"/>
    <mergeCell ref="H9:J9"/>
    <mergeCell ref="H11:J11"/>
    <mergeCell ref="H15:J15"/>
    <mergeCell ref="T9:V9"/>
    <mergeCell ref="W9:Y9"/>
    <mergeCell ref="W11:Y11"/>
    <mergeCell ref="W15:Y15"/>
    <mergeCell ref="T15:V15"/>
    <mergeCell ref="T11:V11"/>
    <mergeCell ref="K9:M9"/>
    <mergeCell ref="K15:M15"/>
    <mergeCell ref="K11:M11"/>
    <mergeCell ref="K12:M12"/>
    <mergeCell ref="H14:J14"/>
    <mergeCell ref="BC37:BS37"/>
    <mergeCell ref="BC36:BS36"/>
    <mergeCell ref="BC35:BS35"/>
    <mergeCell ref="AR37:BB37"/>
    <mergeCell ref="AZ38:BB38"/>
    <mergeCell ref="AU39:AV39"/>
    <mergeCell ref="AW39:AY39"/>
    <mergeCell ref="AZ33:BB33"/>
    <mergeCell ref="AR35:AV35"/>
  </mergeCells>
  <phoneticPr fontId="3"/>
  <conditionalFormatting sqref="H9:J11">
    <cfRule type="expression" dxfId="98" priority="7">
      <formula>$Q9&lt;&gt;""</formula>
    </cfRule>
  </conditionalFormatting>
  <conditionalFormatting sqref="H9:M16 H19:M19 H22:M23 H29:M31 H33:M34 H36:M37 H39:M39 H46:M47">
    <cfRule type="expression" dxfId="97" priority="49">
      <formula>$Q9&lt;&gt;""</formula>
    </cfRule>
  </conditionalFormatting>
  <conditionalFormatting sqref="K9:M16 K19 K22:M23 K29:M31 K33:M34 K36:M37 K39 K46:M47">
    <cfRule type="expression" dxfId="96" priority="47">
      <formula>K9&gt;$H9</formula>
    </cfRule>
  </conditionalFormatting>
  <conditionalFormatting sqref="N9:S16 N18:S20 N22:S23 N25:S27 N29:S31 N33:S34 N36:S37 N39:S39 N41:S44 N46:S47">
    <cfRule type="expression" dxfId="95" priority="48">
      <formula>$K9&lt;&gt;""</formula>
    </cfRule>
  </conditionalFormatting>
  <conditionalFormatting sqref="Q9:S16 Q18:S20 Q22:S23 Q25:S27 Q29:S31 Q33:S34 Q36:S37 Q39:S39 Q41:S44 Q46:S47">
    <cfRule type="expression" dxfId="94" priority="45">
      <formula>$Q9&gt;$N9</formula>
    </cfRule>
  </conditionalFormatting>
  <conditionalFormatting sqref="T9:Y16 T19:Y19 T22:Y23 T29:Y31 T33:Y34 T36:Y37 T39:Y39 T46:Y47">
    <cfRule type="expression" dxfId="93" priority="3">
      <formula>$Q9&lt;&gt;""</formula>
    </cfRule>
  </conditionalFormatting>
  <conditionalFormatting sqref="T9:Y16 T19:Y19 T22:Y23 T29:Y31 T39:Y39 T46:Y47 T33:Y34 T36:Y37">
    <cfRule type="expression" dxfId="92" priority="12">
      <formula>$K9</formula>
    </cfRule>
  </conditionalFormatting>
  <conditionalFormatting sqref="W9:W11 W12:Y15 W16 W19 W22:Y23 W29:Y31 W39 W46:Y47">
    <cfRule type="expression" dxfId="91" priority="8">
      <formula>$W9&gt;$K9</formula>
    </cfRule>
    <cfRule type="expression" dxfId="90" priority="9">
      <formula>$W9=$K9</formula>
    </cfRule>
  </conditionalFormatting>
  <conditionalFormatting sqref="W33:Y37">
    <cfRule type="expression" dxfId="89" priority="1">
      <formula>$W33&gt;$K33</formula>
    </cfRule>
    <cfRule type="expression" dxfId="88" priority="2">
      <formula>$W33=$K33</formula>
    </cfRule>
  </conditionalFormatting>
  <conditionalFormatting sqref="AZ9:BB10 AZ29 AZ33 AZ36 AZ39 AZ46">
    <cfRule type="expression" dxfId="87" priority="300">
      <formula>$AZ9&gt;$AW9</formula>
    </cfRule>
  </conditionalFormatting>
  <dataValidations xWindow="949" yWindow="352" count="6">
    <dataValidation type="custom" allowBlank="1" showInputMessage="1" showErrorMessage="1" errorTitle="どちらかのセルに入力してください" error="朝刊＋くるみるをお申込みの場合は左セルへ、朝刊のみの場合は右セルへ入力してください。" sqref="K19:M19 Q19:S19 Q33:S34 K39:M39 Q39:S39 K22:M23 Q22:S23 Q29:S31 Q16:S16 K46:M47 Q46:S47 K29:M31 Q36:S37 Q10:S10 K36:M37 Q12:S14 K33:M34 K9:M16" xr:uid="{00000000-0002-0000-0300-000000000000}">
      <formula1>COUNTA($K9,$Q9)&lt;2</formula1>
    </dataValidation>
    <dataValidation allowBlank="1" showInputMessage="1" showErrorMessage="1" promptTitle="1ページ目に入力してください" prompt="部数表の１ページ目（新潟市）へ入力してください" sqref="BC1:BS1" xr:uid="{00000000-0002-0000-0300-000001000000}"/>
    <dataValidation type="custom" allowBlank="1" showInputMessage="1" showErrorMessage="1" error="全角入力のみ可能" sqref="BC11 BC18" xr:uid="{00000000-0002-0000-0300-000004000000}">
      <formula1>AND(BC11=DBCS(BC11))</formula1>
    </dataValidation>
    <dataValidation allowBlank="1" showInputMessage="1" showErrorMessage="1" promptTitle="入力不要です" prompt="入力不要です(自動計算されます)" sqref="BF5 BM5 AY5 BF3 BM3 AY3" xr:uid="{36F691B3-70DC-44DE-8D75-D2DAD80C2D80}"/>
    <dataValidation allowBlank="1" showErrorMessage="1" sqref="AH2 AA4 AA2 A2 AY2 BF2 K4 K2 BM2" xr:uid="{B69A145C-9174-402F-9E36-2950CCB1AC83}"/>
    <dataValidation allowBlank="1" showInputMessage="1" showErrorMessage="1" promptTitle="1ページ目に入力してください" prompt="部数表の1ページ目(新潟市)へ入力してください" sqref="A3:J5 K3:X3 K5:X5 AA3:AG3 AA5:AG5 AH3:AX5" xr:uid="{47BAAA26-CC7E-4098-A629-A9A7297BE1A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949" yWindow="352" count="3">
        <x14:dataValidation type="list" errorStyle="warning" showInputMessage="1" error="リストにない指示を入力します" xr:uid="{F6F68287-DE71-4036-862D-8A66C49789B9}">
          <x14:formula1>
            <xm:f>折込指示!$B$3:$B$9</xm:f>
          </x14:formula1>
          <xm:sqref>Z39:AQ39</xm:sqref>
        </x14:dataValidation>
        <x14:dataValidation type="list" errorStyle="warning" showInputMessage="1" error="リストにない指示を入力します" xr:uid="{0C4E22BB-846F-4CA0-B172-9ECED305579E}">
          <x14:formula1>
            <xm:f>折込指示!$B$3:$B$8</xm:f>
          </x14:formula1>
          <xm:sqref>Z9:AQ16 Z46:AQ47 Z41:AQ44 Z36:AQ37 Z33:AQ34 Z29:AQ31 Z25:AQ27 Z22:AQ23 Z18:AQ20</xm:sqref>
        </x14:dataValidation>
        <x14:dataValidation type="list" errorStyle="warning" allowBlank="1" showInputMessage="1" error="リストにない指示を入力します" xr:uid="{DA1C2691-ED80-445C-986E-FC6A5936E2DE}">
          <x14:formula1>
            <xm:f>折込指示!$B$3:$B$8</xm:f>
          </x14:formula1>
          <xm:sqref>BC9:BS10 BC46:BS46 BC39:BS39 BC36:BS36 BC33:BS33 BC29:BS29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CM252"/>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7" hidden="1" customWidth="1"/>
    <col min="84" max="85" width="6.25" style="7" hidden="1" customWidth="1"/>
    <col min="86" max="86" width="6.25" style="119" hidden="1" customWidth="1"/>
    <col min="87" max="87" width="7.5" style="7" hidden="1" customWidth="1"/>
    <col min="88" max="90" width="9" hidden="1" customWidth="1"/>
    <col min="91" max="91" width="9" style="383" hidden="1" customWidth="1"/>
    <col min="92" max="94" width="9" customWidth="1"/>
  </cols>
  <sheetData>
    <row r="1" spans="1:91" s="269" customFormat="1" ht="12.75" customHeight="1" x14ac:dyDescent="0.15">
      <c r="A1" s="257"/>
      <c r="B1" s="257"/>
      <c r="C1" s="258"/>
      <c r="D1" s="257"/>
      <c r="E1" s="257"/>
      <c r="F1" s="257"/>
      <c r="G1" s="257"/>
      <c r="H1" s="257"/>
      <c r="I1" s="257"/>
      <c r="J1" s="257"/>
      <c r="K1" s="259"/>
      <c r="L1" s="257"/>
      <c r="M1" s="257"/>
      <c r="N1" s="257"/>
      <c r="O1" s="259"/>
      <c r="P1" s="257"/>
      <c r="Q1" s="257"/>
      <c r="R1" s="259"/>
      <c r="S1" s="259"/>
      <c r="T1" s="257"/>
      <c r="U1" s="257"/>
      <c r="V1" s="236"/>
      <c r="W1" s="1182"/>
      <c r="X1" s="1182"/>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1183" t="str">
        <f>新潟市!BC1</f>
        <v>２０２６年５月１日 現在</v>
      </c>
      <c r="BD1" s="1183"/>
      <c r="BE1" s="1183"/>
      <c r="BF1" s="1183"/>
      <c r="BG1" s="1183"/>
      <c r="BH1" s="1183"/>
      <c r="BI1" s="1183"/>
      <c r="BJ1" s="1183"/>
      <c r="BK1" s="1183"/>
      <c r="BL1" s="1183"/>
      <c r="BM1" s="1183"/>
      <c r="BN1" s="1183"/>
      <c r="BO1" s="1183"/>
      <c r="BP1" s="1183"/>
      <c r="BQ1" s="1183"/>
      <c r="BR1" s="1183"/>
      <c r="BS1" s="1183"/>
      <c r="BU1" s="270"/>
      <c r="BV1" s="270"/>
      <c r="BW1" s="270"/>
      <c r="BX1" s="270"/>
      <c r="BY1" s="270"/>
      <c r="BZ1" s="271"/>
      <c r="CA1" s="270"/>
      <c r="CB1" s="270"/>
      <c r="CC1" s="270"/>
      <c r="CD1" s="270"/>
      <c r="CE1" s="270"/>
      <c r="CF1" s="270"/>
      <c r="CG1" s="270"/>
      <c r="CH1" s="271"/>
      <c r="CI1" s="270"/>
      <c r="CM1" s="384"/>
    </row>
    <row r="2" spans="1:91" s="269" customFormat="1" ht="13.5" customHeight="1" x14ac:dyDescent="0.15">
      <c r="A2" s="943" t="s">
        <v>1</v>
      </c>
      <c r="B2" s="944"/>
      <c r="C2" s="944"/>
      <c r="D2" s="944"/>
      <c r="E2" s="944"/>
      <c r="F2" s="944"/>
      <c r="G2" s="944"/>
      <c r="H2" s="944"/>
      <c r="I2" s="944"/>
      <c r="J2" s="945"/>
      <c r="K2" s="943" t="s">
        <v>0</v>
      </c>
      <c r="L2" s="944"/>
      <c r="M2" s="944"/>
      <c r="N2" s="944"/>
      <c r="O2" s="944"/>
      <c r="P2" s="944"/>
      <c r="Q2" s="944"/>
      <c r="R2" s="944"/>
      <c r="S2" s="944"/>
      <c r="T2" s="944"/>
      <c r="U2" s="944"/>
      <c r="V2" s="944"/>
      <c r="W2" s="944"/>
      <c r="X2" s="944"/>
      <c r="Y2" s="944"/>
      <c r="Z2" s="945"/>
      <c r="AA2" s="943" t="s">
        <v>343</v>
      </c>
      <c r="AB2" s="944"/>
      <c r="AC2" s="944"/>
      <c r="AD2" s="944"/>
      <c r="AE2" s="944"/>
      <c r="AF2" s="944"/>
      <c r="AG2" s="945"/>
      <c r="AH2" s="944" t="s">
        <v>116</v>
      </c>
      <c r="AI2" s="944"/>
      <c r="AJ2" s="944"/>
      <c r="AK2" s="944"/>
      <c r="AL2" s="944"/>
      <c r="AM2" s="944"/>
      <c r="AN2" s="944"/>
      <c r="AO2" s="944"/>
      <c r="AP2" s="944"/>
      <c r="AQ2" s="944"/>
      <c r="AR2" s="944"/>
      <c r="AS2" s="944"/>
      <c r="AT2" s="944"/>
      <c r="AU2" s="944"/>
      <c r="AV2" s="944"/>
      <c r="AW2" s="944"/>
      <c r="AX2" s="944"/>
      <c r="AY2" s="1009" t="s">
        <v>1554</v>
      </c>
      <c r="AZ2" s="1009"/>
      <c r="BA2" s="1009"/>
      <c r="BB2" s="1009"/>
      <c r="BC2" s="1009"/>
      <c r="BD2" s="1009"/>
      <c r="BE2" s="1009"/>
      <c r="BF2" s="1009" t="s">
        <v>1555</v>
      </c>
      <c r="BG2" s="1009"/>
      <c r="BH2" s="1009"/>
      <c r="BI2" s="1009"/>
      <c r="BJ2" s="1009"/>
      <c r="BK2" s="1009"/>
      <c r="BL2" s="943"/>
      <c r="BM2" s="943" t="s">
        <v>1556</v>
      </c>
      <c r="BN2" s="944"/>
      <c r="BO2" s="944"/>
      <c r="BP2" s="944"/>
      <c r="BQ2" s="944"/>
      <c r="BR2" s="944"/>
      <c r="BS2" s="945"/>
      <c r="BU2" s="270"/>
      <c r="BV2" s="270"/>
      <c r="BW2" s="270"/>
      <c r="BX2" s="270"/>
      <c r="BY2" s="270"/>
      <c r="BZ2" s="271"/>
      <c r="CA2" s="270"/>
      <c r="CB2" s="270"/>
      <c r="CC2" s="270"/>
      <c r="CD2" s="270"/>
      <c r="CE2" s="270"/>
      <c r="CF2" s="270"/>
      <c r="CG2" s="270"/>
      <c r="CH2" s="271"/>
      <c r="CI2" s="270"/>
      <c r="CM2" s="384"/>
    </row>
    <row r="3" spans="1:91" s="269" customFormat="1" ht="20.25" customHeight="1" thickBot="1" x14ac:dyDescent="0.2">
      <c r="A3" s="1344" t="str">
        <f>新潟市!A3</f>
        <v>2026/--/--</v>
      </c>
      <c r="B3" s="1345"/>
      <c r="C3" s="1345"/>
      <c r="D3" s="1345"/>
      <c r="E3" s="1345"/>
      <c r="F3" s="1345"/>
      <c r="G3" s="1345"/>
      <c r="H3" s="1345"/>
      <c r="I3" s="1345"/>
      <c r="J3" s="1346"/>
      <c r="K3" s="1353">
        <f>新潟市!K3</f>
        <v>0</v>
      </c>
      <c r="L3" s="1353"/>
      <c r="M3" s="1353"/>
      <c r="N3" s="1353"/>
      <c r="O3" s="1353"/>
      <c r="P3" s="1353"/>
      <c r="Q3" s="1353"/>
      <c r="R3" s="1353"/>
      <c r="S3" s="1353"/>
      <c r="T3" s="1353"/>
      <c r="U3" s="1353"/>
      <c r="V3" s="1353"/>
      <c r="W3" s="1353"/>
      <c r="X3" s="1353"/>
      <c r="Y3" s="953" t="s">
        <v>1553</v>
      </c>
      <c r="Z3" s="954"/>
      <c r="AA3" s="1354">
        <f>新潟市!AA3</f>
        <v>0</v>
      </c>
      <c r="AB3" s="1355"/>
      <c r="AC3" s="1355"/>
      <c r="AD3" s="1355"/>
      <c r="AE3" s="1355"/>
      <c r="AF3" s="1355"/>
      <c r="AG3" s="1356"/>
      <c r="AH3" s="1271">
        <f>新潟市!AH3</f>
        <v>0</v>
      </c>
      <c r="AI3" s="1271"/>
      <c r="AJ3" s="1271"/>
      <c r="AK3" s="1271"/>
      <c r="AL3" s="1271"/>
      <c r="AM3" s="1271"/>
      <c r="AN3" s="1271"/>
      <c r="AO3" s="1271"/>
      <c r="AP3" s="1271"/>
      <c r="AQ3" s="1271"/>
      <c r="AR3" s="1271"/>
      <c r="AS3" s="1271"/>
      <c r="AT3" s="1271"/>
      <c r="AU3" s="1271"/>
      <c r="AV3" s="1271"/>
      <c r="AW3" s="1271"/>
      <c r="AX3" s="1271"/>
      <c r="AY3" s="1274">
        <f>BY51+CG51</f>
        <v>0</v>
      </c>
      <c r="AZ3" s="1274"/>
      <c r="BA3" s="1274"/>
      <c r="BB3" s="1274"/>
      <c r="BC3" s="1274"/>
      <c r="BD3" s="1274"/>
      <c r="BE3" s="1274"/>
      <c r="BF3" s="1274">
        <f>CA51</f>
        <v>0</v>
      </c>
      <c r="BG3" s="1274"/>
      <c r="BH3" s="1274"/>
      <c r="BI3" s="1274"/>
      <c r="BJ3" s="1274"/>
      <c r="BK3" s="1274"/>
      <c r="BL3" s="1275"/>
      <c r="BM3" s="1276">
        <f>AY3+BF3</f>
        <v>0</v>
      </c>
      <c r="BN3" s="1277"/>
      <c r="BO3" s="1277"/>
      <c r="BP3" s="1277"/>
      <c r="BQ3" s="1277"/>
      <c r="BR3" s="1277"/>
      <c r="BS3" s="1278"/>
      <c r="BU3" s="270"/>
      <c r="BV3" s="270"/>
      <c r="BW3" s="270"/>
      <c r="BX3" s="270"/>
      <c r="BY3" s="270"/>
      <c r="BZ3" s="271"/>
      <c r="CA3" s="270"/>
      <c r="CB3" s="270"/>
      <c r="CC3" s="270"/>
      <c r="CD3" s="270"/>
      <c r="CE3" s="270"/>
      <c r="CF3" s="270"/>
      <c r="CG3" s="270"/>
      <c r="CH3" s="271"/>
      <c r="CI3" s="270"/>
      <c r="CM3" s="384"/>
    </row>
    <row r="4" spans="1:91" s="269" customFormat="1" ht="13.5" customHeight="1" x14ac:dyDescent="0.15">
      <c r="A4" s="1347"/>
      <c r="B4" s="1348"/>
      <c r="C4" s="1348"/>
      <c r="D4" s="1348"/>
      <c r="E4" s="1348"/>
      <c r="F4" s="1348"/>
      <c r="G4" s="1348"/>
      <c r="H4" s="1348"/>
      <c r="I4" s="1348"/>
      <c r="J4" s="1349"/>
      <c r="K4" s="943" t="s">
        <v>2</v>
      </c>
      <c r="L4" s="944"/>
      <c r="M4" s="944"/>
      <c r="N4" s="944"/>
      <c r="O4" s="944"/>
      <c r="P4" s="944"/>
      <c r="Q4" s="944"/>
      <c r="R4" s="944"/>
      <c r="S4" s="944"/>
      <c r="T4" s="944"/>
      <c r="U4" s="944"/>
      <c r="V4" s="944"/>
      <c r="W4" s="944"/>
      <c r="X4" s="944"/>
      <c r="Y4" s="944"/>
      <c r="Z4" s="945"/>
      <c r="AA4" s="943" t="s">
        <v>362</v>
      </c>
      <c r="AB4" s="944"/>
      <c r="AC4" s="944"/>
      <c r="AD4" s="944"/>
      <c r="AE4" s="944"/>
      <c r="AF4" s="944"/>
      <c r="AG4" s="945"/>
      <c r="AH4" s="1272"/>
      <c r="AI4" s="1272"/>
      <c r="AJ4" s="1272"/>
      <c r="AK4" s="1272"/>
      <c r="AL4" s="1272"/>
      <c r="AM4" s="1272"/>
      <c r="AN4" s="1272"/>
      <c r="AO4" s="1272"/>
      <c r="AP4" s="1272"/>
      <c r="AQ4" s="1272"/>
      <c r="AR4" s="1272"/>
      <c r="AS4" s="1272"/>
      <c r="AT4" s="1272"/>
      <c r="AU4" s="1272"/>
      <c r="AV4" s="1272"/>
      <c r="AW4" s="1272"/>
      <c r="AX4" s="1272"/>
      <c r="AY4" s="997" t="s">
        <v>1557</v>
      </c>
      <c r="AZ4" s="998"/>
      <c r="BA4" s="998"/>
      <c r="BB4" s="998"/>
      <c r="BC4" s="998"/>
      <c r="BD4" s="998"/>
      <c r="BE4" s="998"/>
      <c r="BF4" s="1013" t="s">
        <v>1558</v>
      </c>
      <c r="BG4" s="1013"/>
      <c r="BH4" s="1013"/>
      <c r="BI4" s="1013"/>
      <c r="BJ4" s="1013"/>
      <c r="BK4" s="1013"/>
      <c r="BL4" s="1010"/>
      <c r="BM4" s="1010" t="s">
        <v>1559</v>
      </c>
      <c r="BN4" s="1011"/>
      <c r="BO4" s="1011"/>
      <c r="BP4" s="1011"/>
      <c r="BQ4" s="1011"/>
      <c r="BR4" s="1011"/>
      <c r="BS4" s="1012"/>
      <c r="BU4" s="270"/>
      <c r="BV4" s="270"/>
      <c r="BW4" s="270"/>
      <c r="BX4" s="270"/>
      <c r="BY4" s="270"/>
      <c r="BZ4" s="271"/>
      <c r="CA4" s="270"/>
      <c r="CB4" s="270"/>
      <c r="CC4" s="270"/>
      <c r="CD4" s="270"/>
      <c r="CE4" s="270"/>
      <c r="CF4" s="270"/>
      <c r="CG4" s="270"/>
      <c r="CH4" s="271"/>
      <c r="CI4" s="270"/>
      <c r="CM4" s="384"/>
    </row>
    <row r="5" spans="1:91" s="269" customFormat="1" ht="20.25" customHeight="1" thickBot="1" x14ac:dyDescent="0.2">
      <c r="A5" s="1350"/>
      <c r="B5" s="1351"/>
      <c r="C5" s="1351"/>
      <c r="D5" s="1351"/>
      <c r="E5" s="1351"/>
      <c r="F5" s="1351"/>
      <c r="G5" s="1351"/>
      <c r="H5" s="1351"/>
      <c r="I5" s="1351"/>
      <c r="J5" s="1352"/>
      <c r="K5" s="1357">
        <f>新潟市!K5</f>
        <v>0</v>
      </c>
      <c r="L5" s="1358"/>
      <c r="M5" s="1358"/>
      <c r="N5" s="1358"/>
      <c r="O5" s="1358"/>
      <c r="P5" s="1358"/>
      <c r="Q5" s="1358"/>
      <c r="R5" s="1358"/>
      <c r="S5" s="1358"/>
      <c r="T5" s="1358"/>
      <c r="U5" s="1358"/>
      <c r="V5" s="1358"/>
      <c r="W5" s="1358"/>
      <c r="X5" s="1358"/>
      <c r="Y5" s="1007" t="s">
        <v>1553</v>
      </c>
      <c r="Z5" s="1008"/>
      <c r="AA5" s="1276">
        <f>新潟市!AA5</f>
        <v>0</v>
      </c>
      <c r="AB5" s="1277"/>
      <c r="AC5" s="1277"/>
      <c r="AD5" s="1277"/>
      <c r="AE5" s="1277"/>
      <c r="AF5" s="1277"/>
      <c r="AG5" s="1278"/>
      <c r="AH5" s="1273"/>
      <c r="AI5" s="1273"/>
      <c r="AJ5" s="1273"/>
      <c r="AK5" s="1273"/>
      <c r="AL5" s="1273"/>
      <c r="AM5" s="1273"/>
      <c r="AN5" s="1273"/>
      <c r="AO5" s="1273"/>
      <c r="AP5" s="1273"/>
      <c r="AQ5" s="1273"/>
      <c r="AR5" s="1273"/>
      <c r="AS5" s="1273"/>
      <c r="AT5" s="1273"/>
      <c r="AU5" s="1273"/>
      <c r="AV5" s="1273"/>
      <c r="AW5" s="1273"/>
      <c r="AX5" s="1273"/>
      <c r="AY5" s="1184">
        <f>新潟市!AY5</f>
        <v>0</v>
      </c>
      <c r="AZ5" s="1185"/>
      <c r="BA5" s="1185"/>
      <c r="BB5" s="1185"/>
      <c r="BC5" s="1185"/>
      <c r="BD5" s="1185"/>
      <c r="BE5" s="1185"/>
      <c r="BF5" s="1004">
        <f>新潟市!BF5</f>
        <v>0</v>
      </c>
      <c r="BG5" s="1004"/>
      <c r="BH5" s="1004"/>
      <c r="BI5" s="1004"/>
      <c r="BJ5" s="1004"/>
      <c r="BK5" s="1004"/>
      <c r="BL5" s="999"/>
      <c r="BM5" s="999">
        <f>新潟市!BM5</f>
        <v>0</v>
      </c>
      <c r="BN5" s="1002"/>
      <c r="BO5" s="1002"/>
      <c r="BP5" s="1002"/>
      <c r="BQ5" s="1002"/>
      <c r="BR5" s="1002"/>
      <c r="BS5" s="1282"/>
      <c r="BU5" s="270"/>
      <c r="BV5" s="270"/>
      <c r="BW5" s="270"/>
      <c r="BX5" s="270"/>
      <c r="BY5" s="270"/>
      <c r="BZ5" s="271"/>
      <c r="CA5" s="270"/>
      <c r="CB5" s="270"/>
      <c r="CC5" s="270"/>
      <c r="CD5" s="270"/>
      <c r="CE5" s="270"/>
      <c r="CF5" s="270"/>
      <c r="CG5" s="270"/>
      <c r="CH5" s="271"/>
      <c r="CI5" s="270"/>
      <c r="CM5" s="384"/>
    </row>
    <row r="6" spans="1:91" s="269" customFormat="1" ht="4.5" customHeight="1" thickBot="1" x14ac:dyDescent="0.2">
      <c r="A6" s="272"/>
      <c r="B6" s="272"/>
      <c r="C6" s="272"/>
      <c r="D6" s="272"/>
      <c r="E6" s="273"/>
      <c r="F6" s="273"/>
      <c r="G6" s="273"/>
      <c r="H6" s="273"/>
      <c r="I6" s="273"/>
      <c r="J6" s="273"/>
      <c r="K6" s="274"/>
      <c r="L6" s="273"/>
      <c r="M6" s="275"/>
      <c r="N6" s="275"/>
      <c r="O6" s="275"/>
      <c r="P6" s="275"/>
      <c r="Q6" s="275"/>
      <c r="R6" s="275"/>
      <c r="S6" s="275"/>
      <c r="T6" s="275"/>
      <c r="U6" s="275"/>
      <c r="V6" s="275"/>
      <c r="W6" s="275"/>
      <c r="X6" s="275"/>
      <c r="Y6" s="275"/>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U6" s="270"/>
      <c r="BV6" s="270"/>
      <c r="BW6" s="270"/>
      <c r="BX6" s="270"/>
      <c r="BY6" s="270"/>
      <c r="BZ6" s="271"/>
      <c r="CA6" s="270"/>
      <c r="CB6" s="270"/>
      <c r="CC6" s="270"/>
      <c r="CD6" s="270"/>
      <c r="CE6" s="270"/>
      <c r="CF6" s="270"/>
      <c r="CG6" s="270"/>
      <c r="CH6" s="271"/>
      <c r="CI6" s="270"/>
      <c r="CM6" s="384"/>
    </row>
    <row r="7" spans="1:91" s="236" customFormat="1" ht="13.5" customHeight="1" x14ac:dyDescent="0.15">
      <c r="A7" s="1149" t="s">
        <v>1336</v>
      </c>
      <c r="B7" s="1136" t="s">
        <v>123</v>
      </c>
      <c r="C7" s="1137"/>
      <c r="D7" s="1137"/>
      <c r="E7" s="1137"/>
      <c r="F7" s="1137"/>
      <c r="G7" s="1137"/>
      <c r="H7" s="1137"/>
      <c r="I7" s="1137"/>
      <c r="J7" s="1137"/>
      <c r="K7" s="1137"/>
      <c r="L7" s="1137"/>
      <c r="M7" s="1137"/>
      <c r="N7" s="1137"/>
      <c r="O7" s="1137"/>
      <c r="P7" s="1137"/>
      <c r="Q7" s="1137"/>
      <c r="R7" s="1137"/>
      <c r="S7" s="1137"/>
      <c r="T7" s="1137"/>
      <c r="U7" s="1137"/>
      <c r="V7" s="1137"/>
      <c r="W7" s="1137"/>
      <c r="X7" s="1137"/>
      <c r="Y7" s="1138"/>
      <c r="Z7" s="1130" t="s">
        <v>296</v>
      </c>
      <c r="AA7" s="1131"/>
      <c r="AB7" s="1131"/>
      <c r="AC7" s="1131"/>
      <c r="AD7" s="1131"/>
      <c r="AE7" s="1131"/>
      <c r="AF7" s="1131"/>
      <c r="AG7" s="1131"/>
      <c r="AH7" s="1131"/>
      <c r="AI7" s="1131"/>
      <c r="AJ7" s="1131"/>
      <c r="AK7" s="1131"/>
      <c r="AL7" s="1131"/>
      <c r="AM7" s="1131"/>
      <c r="AN7" s="1131"/>
      <c r="AO7" s="1131"/>
      <c r="AP7" s="1131"/>
      <c r="AQ7" s="1131"/>
      <c r="AR7" s="1247" t="s">
        <v>3</v>
      </c>
      <c r="AS7" s="1202"/>
      <c r="AT7" s="1202"/>
      <c r="AU7" s="1202"/>
      <c r="AV7" s="1202"/>
      <c r="AW7" s="1202"/>
      <c r="AX7" s="1202"/>
      <c r="AY7" s="1202"/>
      <c r="AZ7" s="1202"/>
      <c r="BA7" s="1202"/>
      <c r="BB7" s="1202"/>
      <c r="BC7" s="1130" t="s">
        <v>296</v>
      </c>
      <c r="BD7" s="1131"/>
      <c r="BE7" s="1131"/>
      <c r="BF7" s="1131"/>
      <c r="BG7" s="1131"/>
      <c r="BH7" s="1131"/>
      <c r="BI7" s="1131"/>
      <c r="BJ7" s="1131"/>
      <c r="BK7" s="1131"/>
      <c r="BL7" s="1131"/>
      <c r="BM7" s="1131"/>
      <c r="BN7" s="1131"/>
      <c r="BO7" s="1131"/>
      <c r="BP7" s="1131"/>
      <c r="BQ7" s="1131"/>
      <c r="BR7" s="1131"/>
      <c r="BS7" s="1200"/>
      <c r="BU7" s="1690" t="s">
        <v>378</v>
      </c>
      <c r="BV7" s="1691"/>
      <c r="BW7" s="1691"/>
      <c r="BX7" s="1691"/>
      <c r="BY7" s="1691"/>
      <c r="BZ7" s="1692"/>
      <c r="CA7" s="254" t="s">
        <v>1206</v>
      </c>
      <c r="CB7" s="403" t="s">
        <v>1207</v>
      </c>
      <c r="CC7" s="404" t="s">
        <v>1208</v>
      </c>
      <c r="CD7" s="238"/>
      <c r="CE7" s="1170" t="s">
        <v>1209</v>
      </c>
      <c r="CF7" s="1176"/>
      <c r="CG7" s="1177"/>
      <c r="CH7" s="1171"/>
      <c r="CI7" s="238"/>
      <c r="CJ7" s="941" t="s">
        <v>1224</v>
      </c>
      <c r="CK7" s="942"/>
      <c r="CM7" s="377" t="s">
        <v>3</v>
      </c>
    </row>
    <row r="8" spans="1:91" s="239" customFormat="1" ht="12" customHeight="1" thickBot="1" x14ac:dyDescent="0.2">
      <c r="A8" s="1150"/>
      <c r="B8" s="1168" t="s">
        <v>4</v>
      </c>
      <c r="C8" s="1146"/>
      <c r="D8" s="1146"/>
      <c r="E8" s="1139" t="s">
        <v>5</v>
      </c>
      <c r="F8" s="1139"/>
      <c r="G8" s="1140"/>
      <c r="H8" s="1145" t="s">
        <v>1228</v>
      </c>
      <c r="I8" s="1146"/>
      <c r="J8" s="1146"/>
      <c r="K8" s="1146" t="s">
        <v>117</v>
      </c>
      <c r="L8" s="1146"/>
      <c r="M8" s="1169"/>
      <c r="N8" s="1145" t="s">
        <v>122</v>
      </c>
      <c r="O8" s="1146"/>
      <c r="P8" s="1146"/>
      <c r="Q8" s="1146" t="s">
        <v>117</v>
      </c>
      <c r="R8" s="1146"/>
      <c r="S8" s="1169"/>
      <c r="T8" s="1141" t="s">
        <v>1230</v>
      </c>
      <c r="U8" s="1142"/>
      <c r="V8" s="1142"/>
      <c r="W8" s="1677" t="s">
        <v>1229</v>
      </c>
      <c r="X8" s="1677"/>
      <c r="Y8" s="1678"/>
      <c r="Z8" s="1133"/>
      <c r="AA8" s="1134"/>
      <c r="AB8" s="1134"/>
      <c r="AC8" s="1134"/>
      <c r="AD8" s="1134"/>
      <c r="AE8" s="1134"/>
      <c r="AF8" s="1134"/>
      <c r="AG8" s="1134"/>
      <c r="AH8" s="1134"/>
      <c r="AI8" s="1134"/>
      <c r="AJ8" s="1134"/>
      <c r="AK8" s="1134"/>
      <c r="AL8" s="1134"/>
      <c r="AM8" s="1134"/>
      <c r="AN8" s="1134"/>
      <c r="AO8" s="1134"/>
      <c r="AP8" s="1134"/>
      <c r="AQ8" s="1134"/>
      <c r="AR8" s="1472" t="s">
        <v>4</v>
      </c>
      <c r="AS8" s="1139"/>
      <c r="AT8" s="1139"/>
      <c r="AU8" s="1139" t="s">
        <v>5</v>
      </c>
      <c r="AV8" s="1140"/>
      <c r="AW8" s="1145" t="s">
        <v>6</v>
      </c>
      <c r="AX8" s="1146"/>
      <c r="AY8" s="1146"/>
      <c r="AZ8" s="1146" t="s">
        <v>7</v>
      </c>
      <c r="BA8" s="1146"/>
      <c r="BB8" s="1470"/>
      <c r="BC8" s="1133"/>
      <c r="BD8" s="1134"/>
      <c r="BE8" s="1134"/>
      <c r="BF8" s="1134"/>
      <c r="BG8" s="1134"/>
      <c r="BH8" s="1134"/>
      <c r="BI8" s="1134"/>
      <c r="BJ8" s="1134"/>
      <c r="BK8" s="1134"/>
      <c r="BL8" s="1134"/>
      <c r="BM8" s="1134"/>
      <c r="BN8" s="1134"/>
      <c r="BO8" s="1134"/>
      <c r="BP8" s="1134"/>
      <c r="BQ8" s="1134"/>
      <c r="BR8" s="1134"/>
      <c r="BS8" s="1201"/>
      <c r="BU8" s="240" t="s">
        <v>382</v>
      </c>
      <c r="BV8" s="241" t="s">
        <v>380</v>
      </c>
      <c r="BW8" s="242" t="s">
        <v>383</v>
      </c>
      <c r="BX8" s="242" t="s">
        <v>384</v>
      </c>
      <c r="BY8" s="255" t="s">
        <v>379</v>
      </c>
      <c r="BZ8" s="251" t="s">
        <v>1198</v>
      </c>
      <c r="CA8" s="240" t="s">
        <v>379</v>
      </c>
      <c r="CB8" s="405" t="s">
        <v>379</v>
      </c>
      <c r="CC8" s="406" t="s">
        <v>379</v>
      </c>
      <c r="CD8" s="247"/>
      <c r="CE8" s="240" t="s">
        <v>382</v>
      </c>
      <c r="CF8" s="241" t="s">
        <v>380</v>
      </c>
      <c r="CG8" s="255" t="s">
        <v>379</v>
      </c>
      <c r="CH8" s="251" t="s">
        <v>1198</v>
      </c>
      <c r="CI8" s="247"/>
      <c r="CJ8" s="377" t="s">
        <v>340</v>
      </c>
      <c r="CK8" s="377" t="s">
        <v>1442</v>
      </c>
      <c r="CM8" s="377" t="s">
        <v>340</v>
      </c>
    </row>
    <row r="9" spans="1:91" s="9" customFormat="1" ht="11.25" customHeight="1" x14ac:dyDescent="0.15">
      <c r="A9" s="1206" t="s">
        <v>22</v>
      </c>
      <c r="B9" s="1151" t="s">
        <v>23</v>
      </c>
      <c r="C9" s="1152"/>
      <c r="D9" s="1152"/>
      <c r="E9" s="1153" t="s">
        <v>144</v>
      </c>
      <c r="F9" s="1153"/>
      <c r="G9" s="1154"/>
      <c r="H9" s="1155">
        <f>N9+W9</f>
        <v>9150</v>
      </c>
      <c r="I9" s="1156"/>
      <c r="J9" s="1156"/>
      <c r="K9" s="1477"/>
      <c r="L9" s="1477"/>
      <c r="M9" s="1478"/>
      <c r="N9" s="1165">
        <f>IFERROR(VLOOKUP($CJ9,・!$G$2:$H$430,2,FALSE),"")</f>
        <v>8200</v>
      </c>
      <c r="O9" s="1166"/>
      <c r="P9" s="1167"/>
      <c r="Q9" s="1160"/>
      <c r="R9" s="1160"/>
      <c r="S9" s="1161"/>
      <c r="T9" s="1564" t="str">
        <f t="shared" ref="T9:T10" si="0">IF(K9="","",IF(K9&lt;=W9,K9,K9-W9))</f>
        <v/>
      </c>
      <c r="U9" s="1163"/>
      <c r="V9" s="1565"/>
      <c r="W9" s="1679">
        <f>IFERROR(VLOOKUP(CK9,・!$G$2:$H$430,2,FALSE),"")</f>
        <v>950</v>
      </c>
      <c r="X9" s="1680"/>
      <c r="Y9" s="1680"/>
      <c r="Z9" s="1208"/>
      <c r="AA9" s="1209"/>
      <c r="AB9" s="1209"/>
      <c r="AC9" s="1209"/>
      <c r="AD9" s="1209"/>
      <c r="AE9" s="1209"/>
      <c r="AF9" s="1209"/>
      <c r="AG9" s="1209"/>
      <c r="AH9" s="1209"/>
      <c r="AI9" s="1209"/>
      <c r="AJ9" s="1209"/>
      <c r="AK9" s="1209"/>
      <c r="AL9" s="1209"/>
      <c r="AM9" s="1209"/>
      <c r="AN9" s="1209"/>
      <c r="AO9" s="1209"/>
      <c r="AP9" s="1209"/>
      <c r="AQ9" s="1210"/>
      <c r="AR9" s="1151" t="s">
        <v>24</v>
      </c>
      <c r="AS9" s="1152"/>
      <c r="AT9" s="1152"/>
      <c r="AU9" s="1505" t="s">
        <v>55</v>
      </c>
      <c r="AV9" s="1506"/>
      <c r="AW9" s="1650">
        <f>IFERROR(VLOOKUP($CM9,・!$G$2:$H$430,2,FALSE),"")</f>
        <v>2600</v>
      </c>
      <c r="AX9" s="1651"/>
      <c r="AY9" s="1652"/>
      <c r="AZ9" s="1238"/>
      <c r="BA9" s="1238"/>
      <c r="BB9" s="1256"/>
      <c r="BC9" s="1222"/>
      <c r="BD9" s="1223"/>
      <c r="BE9" s="1223"/>
      <c r="BF9" s="1223"/>
      <c r="BG9" s="1223"/>
      <c r="BH9" s="1223"/>
      <c r="BI9" s="1223"/>
      <c r="BJ9" s="1223"/>
      <c r="BK9" s="1223"/>
      <c r="BL9" s="1223"/>
      <c r="BM9" s="1223"/>
      <c r="BN9" s="1223"/>
      <c r="BO9" s="1223"/>
      <c r="BP9" s="1223"/>
      <c r="BQ9" s="1223"/>
      <c r="BR9" s="1223"/>
      <c r="BS9" s="1224"/>
      <c r="BU9" s="61" t="s">
        <v>23</v>
      </c>
      <c r="BV9" s="62">
        <v>20148</v>
      </c>
      <c r="BW9" s="67">
        <f>Q9</f>
        <v>0</v>
      </c>
      <c r="BX9" s="67" t="str">
        <f>T9</f>
        <v/>
      </c>
      <c r="BY9" s="67">
        <f>SUM(BW9:BX9)</f>
        <v>0</v>
      </c>
      <c r="BZ9" s="125">
        <f>Z9</f>
        <v>0</v>
      </c>
      <c r="CA9" s="89" t="str">
        <f>IF($K9&gt;$W9,$W9,"")</f>
        <v/>
      </c>
      <c r="CB9" s="407"/>
      <c r="CC9" s="408"/>
      <c r="CD9" s="7"/>
      <c r="CE9" s="61" t="s">
        <v>24</v>
      </c>
      <c r="CF9" s="62">
        <v>220152</v>
      </c>
      <c r="CG9" s="67">
        <f>AZ9</f>
        <v>0</v>
      </c>
      <c r="CH9" s="125">
        <f>BC9</f>
        <v>0</v>
      </c>
      <c r="CI9" s="91"/>
      <c r="CJ9" s="377">
        <v>201481</v>
      </c>
      <c r="CK9" s="377">
        <v>201483</v>
      </c>
      <c r="CM9" s="378">
        <v>2201521</v>
      </c>
    </row>
    <row r="10" spans="1:91" s="9" customFormat="1" ht="11.25" customHeight="1" x14ac:dyDescent="0.15">
      <c r="A10" s="1206"/>
      <c r="B10" s="1019" t="s">
        <v>25</v>
      </c>
      <c r="C10" s="1015"/>
      <c r="D10" s="1015"/>
      <c r="E10" s="1071" t="s">
        <v>144</v>
      </c>
      <c r="F10" s="1071"/>
      <c r="G10" s="1072"/>
      <c r="H10" s="1211">
        <f t="shared" ref="H10:H11" si="1">N10+W10</f>
        <v>8750</v>
      </c>
      <c r="I10" s="1212"/>
      <c r="J10" s="1212"/>
      <c r="K10" s="1217"/>
      <c r="L10" s="1217"/>
      <c r="M10" s="1218"/>
      <c r="N10" s="1077">
        <f>IFERROR(VLOOKUP($CJ10,・!$G$2:$H$430,2,FALSE),"")</f>
        <v>8050</v>
      </c>
      <c r="O10" s="1078"/>
      <c r="P10" s="1079"/>
      <c r="Q10" s="960"/>
      <c r="R10" s="960"/>
      <c r="S10" s="961"/>
      <c r="T10" s="962" t="str">
        <f t="shared" si="0"/>
        <v/>
      </c>
      <c r="U10" s="963"/>
      <c r="V10" s="964"/>
      <c r="W10" s="1570">
        <f>IFERROR(VLOOKUP(CK10,・!$G$2:$H$430,2,FALSE),"")</f>
        <v>700</v>
      </c>
      <c r="X10" s="1571"/>
      <c r="Y10" s="1571"/>
      <c r="Z10" s="967"/>
      <c r="AA10" s="968"/>
      <c r="AB10" s="968"/>
      <c r="AC10" s="968"/>
      <c r="AD10" s="968"/>
      <c r="AE10" s="968"/>
      <c r="AF10" s="968"/>
      <c r="AG10" s="968"/>
      <c r="AH10" s="968"/>
      <c r="AI10" s="968"/>
      <c r="AJ10" s="968"/>
      <c r="AK10" s="968"/>
      <c r="AL10" s="968"/>
      <c r="AM10" s="968"/>
      <c r="AN10" s="968"/>
      <c r="AO10" s="968"/>
      <c r="AP10" s="968"/>
      <c r="AQ10" s="969"/>
      <c r="AR10" s="1693"/>
      <c r="AS10" s="1694"/>
      <c r="AT10" s="1694"/>
      <c r="AU10" s="1694"/>
      <c r="AV10" s="1694"/>
      <c r="AW10" s="1694"/>
      <c r="AX10" s="1694"/>
      <c r="AY10" s="1694"/>
      <c r="AZ10" s="1694"/>
      <c r="BA10" s="1694"/>
      <c r="BB10" s="1694"/>
      <c r="BC10" s="1681"/>
      <c r="BD10" s="1682"/>
      <c r="BE10" s="1682"/>
      <c r="BF10" s="1682"/>
      <c r="BG10" s="1682"/>
      <c r="BH10" s="1682"/>
      <c r="BI10" s="1682"/>
      <c r="BJ10" s="1682"/>
      <c r="BK10" s="1682"/>
      <c r="BL10" s="1682"/>
      <c r="BM10" s="1682"/>
      <c r="BN10" s="1682"/>
      <c r="BO10" s="1682"/>
      <c r="BP10" s="1682"/>
      <c r="BQ10" s="1682"/>
      <c r="BR10" s="1682"/>
      <c r="BS10" s="1683"/>
      <c r="BU10" s="46" t="s">
        <v>25</v>
      </c>
      <c r="BV10" s="51">
        <v>20149</v>
      </c>
      <c r="BW10" s="68">
        <f>Q10</f>
        <v>0</v>
      </c>
      <c r="BX10" s="68" t="str">
        <f>T10</f>
        <v/>
      </c>
      <c r="BY10" s="68">
        <f t="shared" ref="BY10:BY49" si="2">SUM(BW10:BX10)</f>
        <v>0</v>
      </c>
      <c r="BZ10" s="126">
        <f t="shared" ref="BZ10:BZ49" si="3">Z10</f>
        <v>0</v>
      </c>
      <c r="CA10" s="78" t="str">
        <f t="shared" ref="CA10:CA49" si="4">IF($K10&gt;$W10,$W10,"")</f>
        <v/>
      </c>
      <c r="CB10" s="395"/>
      <c r="CC10" s="396"/>
      <c r="CD10" s="7"/>
      <c r="CE10" s="46"/>
      <c r="CF10" s="51"/>
      <c r="CG10" s="68">
        <f t="shared" ref="CG10:CG42" si="5">AZ10</f>
        <v>0</v>
      </c>
      <c r="CH10" s="126"/>
      <c r="CI10" s="91"/>
      <c r="CJ10" s="378">
        <v>201491</v>
      </c>
      <c r="CK10" s="378">
        <v>201493</v>
      </c>
      <c r="CM10" s="378"/>
    </row>
    <row r="11" spans="1:91" s="9" customFormat="1" ht="11.25" customHeight="1" thickBot="1" x14ac:dyDescent="0.2">
      <c r="A11" s="1206"/>
      <c r="B11" s="1019" t="s">
        <v>26</v>
      </c>
      <c r="C11" s="1015"/>
      <c r="D11" s="1015"/>
      <c r="E11" s="1071" t="s">
        <v>14</v>
      </c>
      <c r="F11" s="1071"/>
      <c r="G11" s="1072"/>
      <c r="H11" s="1211">
        <f t="shared" si="1"/>
        <v>1700</v>
      </c>
      <c r="I11" s="1212"/>
      <c r="J11" s="1212"/>
      <c r="K11" s="1217"/>
      <c r="L11" s="1217"/>
      <c r="M11" s="1218"/>
      <c r="N11" s="1077">
        <f>IFERROR(VLOOKUP($CJ11,・!$G$2:$H$430,2,FALSE),"")</f>
        <v>1660</v>
      </c>
      <c r="O11" s="1078"/>
      <c r="P11" s="1079"/>
      <c r="Q11" s="960"/>
      <c r="R11" s="960"/>
      <c r="S11" s="961"/>
      <c r="T11" s="1563" t="str">
        <f>IF(K11="","",IF(K11&lt;=W11,K11,K11-W11))</f>
        <v/>
      </c>
      <c r="U11" s="1216"/>
      <c r="V11" s="1216"/>
      <c r="W11" s="1570">
        <f>IFERROR(VLOOKUP(CK11,・!$G$2:$H$430,2,FALSE),"")</f>
        <v>40</v>
      </c>
      <c r="X11" s="1571"/>
      <c r="Y11" s="1571"/>
      <c r="Z11" s="1603"/>
      <c r="AA11" s="1604"/>
      <c r="AB11" s="1604"/>
      <c r="AC11" s="1604"/>
      <c r="AD11" s="1604"/>
      <c r="AE11" s="1604"/>
      <c r="AF11" s="1604"/>
      <c r="AG11" s="1604"/>
      <c r="AH11" s="1604"/>
      <c r="AI11" s="1604"/>
      <c r="AJ11" s="1604"/>
      <c r="AK11" s="1604"/>
      <c r="AL11" s="1604"/>
      <c r="AM11" s="1604"/>
      <c r="AN11" s="1604"/>
      <c r="AO11" s="1604"/>
      <c r="AP11" s="1604"/>
      <c r="AQ11" s="1605"/>
      <c r="AR11" s="1693"/>
      <c r="AS11" s="1694"/>
      <c r="AT11" s="1694"/>
      <c r="AU11" s="1694"/>
      <c r="AV11" s="1694"/>
      <c r="AW11" s="1694"/>
      <c r="AX11" s="1694"/>
      <c r="AY11" s="1694"/>
      <c r="AZ11" s="1694"/>
      <c r="BA11" s="1694"/>
      <c r="BB11" s="1694"/>
      <c r="BC11" s="1684"/>
      <c r="BD11" s="1685"/>
      <c r="BE11" s="1685"/>
      <c r="BF11" s="1685"/>
      <c r="BG11" s="1685"/>
      <c r="BH11" s="1685"/>
      <c r="BI11" s="1685"/>
      <c r="BJ11" s="1685"/>
      <c r="BK11" s="1685"/>
      <c r="BL11" s="1685"/>
      <c r="BM11" s="1685"/>
      <c r="BN11" s="1685"/>
      <c r="BO11" s="1685"/>
      <c r="BP11" s="1685"/>
      <c r="BQ11" s="1685"/>
      <c r="BR11" s="1685"/>
      <c r="BS11" s="1686"/>
      <c r="BU11" s="46" t="s">
        <v>26</v>
      </c>
      <c r="BV11" s="51">
        <v>20153</v>
      </c>
      <c r="BW11" s="68">
        <f>Q11</f>
        <v>0</v>
      </c>
      <c r="BX11" s="68" t="str">
        <f>T11</f>
        <v/>
      </c>
      <c r="BY11" s="68">
        <f t="shared" si="2"/>
        <v>0</v>
      </c>
      <c r="BZ11" s="126">
        <f t="shared" si="3"/>
        <v>0</v>
      </c>
      <c r="CA11" s="78" t="str">
        <f t="shared" si="4"/>
        <v/>
      </c>
      <c r="CB11" s="395"/>
      <c r="CC11" s="396"/>
      <c r="CD11" s="7"/>
      <c r="CE11" s="46"/>
      <c r="CF11" s="51"/>
      <c r="CG11" s="68">
        <f t="shared" si="5"/>
        <v>0</v>
      </c>
      <c r="CH11" s="126"/>
      <c r="CI11" s="91"/>
      <c r="CJ11" s="378">
        <v>201531</v>
      </c>
      <c r="CK11" s="378">
        <v>201533</v>
      </c>
      <c r="CM11" s="378"/>
    </row>
    <row r="12" spans="1:91" s="9" customFormat="1" ht="11.25" customHeight="1" thickTop="1" thickBot="1" x14ac:dyDescent="0.2">
      <c r="A12" s="1207"/>
      <c r="B12" s="40">
        <v>110</v>
      </c>
      <c r="C12" s="1366" t="s">
        <v>11</v>
      </c>
      <c r="D12" s="1367"/>
      <c r="E12" s="1434">
        <f>Q12+T12+W12+AZ12</f>
        <v>0</v>
      </c>
      <c r="F12" s="1539"/>
      <c r="G12" s="1540"/>
      <c r="H12" s="1314">
        <f>SUM(H9:J11)</f>
        <v>19600</v>
      </c>
      <c r="I12" s="1315"/>
      <c r="J12" s="1315"/>
      <c r="K12" s="1231">
        <f>SUM(K9:M11)</f>
        <v>0</v>
      </c>
      <c r="L12" s="1231"/>
      <c r="M12" s="1341"/>
      <c r="N12" s="1314">
        <f>SUM(N9:P11)</f>
        <v>17910</v>
      </c>
      <c r="O12" s="1315"/>
      <c r="P12" s="1315"/>
      <c r="Q12" s="1231">
        <f>SUM(Q9:S11)</f>
        <v>0</v>
      </c>
      <c r="R12" s="1231"/>
      <c r="S12" s="1341"/>
      <c r="T12" s="1313">
        <f>SUM(T9:V11)</f>
        <v>0</v>
      </c>
      <c r="U12" s="1231"/>
      <c r="V12" s="1231"/>
      <c r="W12" s="1584">
        <f>CA12</f>
        <v>0</v>
      </c>
      <c r="X12" s="1584"/>
      <c r="Y12" s="1585"/>
      <c r="Z12" s="1630"/>
      <c r="AA12" s="1631"/>
      <c r="AB12" s="1631"/>
      <c r="AC12" s="1631"/>
      <c r="AD12" s="1631"/>
      <c r="AE12" s="1631"/>
      <c r="AF12" s="1631"/>
      <c r="AG12" s="1631"/>
      <c r="AH12" s="1631"/>
      <c r="AI12" s="1631"/>
      <c r="AJ12" s="1631"/>
      <c r="AK12" s="1631"/>
      <c r="AL12" s="1631"/>
      <c r="AM12" s="1631"/>
      <c r="AN12" s="1631"/>
      <c r="AO12" s="1631"/>
      <c r="AP12" s="1631"/>
      <c r="AQ12" s="1632"/>
      <c r="AR12" s="1463" t="s">
        <v>1226</v>
      </c>
      <c r="AS12" s="1464"/>
      <c r="AT12" s="1464"/>
      <c r="AU12" s="1464"/>
      <c r="AV12" s="1465"/>
      <c r="AW12" s="1376">
        <f>SUM(AW9:AY11)</f>
        <v>2600</v>
      </c>
      <c r="AX12" s="1377"/>
      <c r="AY12" s="1377"/>
      <c r="AZ12" s="1378">
        <f>AZ9</f>
        <v>0</v>
      </c>
      <c r="BA12" s="1378"/>
      <c r="BB12" s="1379"/>
      <c r="BC12" s="1695"/>
      <c r="BD12" s="1696"/>
      <c r="BE12" s="1696"/>
      <c r="BF12" s="1696"/>
      <c r="BG12" s="1696"/>
      <c r="BH12" s="1696"/>
      <c r="BI12" s="1696"/>
      <c r="BJ12" s="1696"/>
      <c r="BK12" s="1696"/>
      <c r="BL12" s="1696"/>
      <c r="BM12" s="1696"/>
      <c r="BN12" s="1696"/>
      <c r="BO12" s="1696"/>
      <c r="BP12" s="1696"/>
      <c r="BQ12" s="1696"/>
      <c r="BR12" s="1697"/>
      <c r="BS12" s="1698"/>
      <c r="BU12" s="151">
        <f>SUM(BY12,CA12:CC12,CG12)</f>
        <v>0</v>
      </c>
      <c r="BV12" s="111"/>
      <c r="BW12" s="69">
        <f t="shared" ref="BW12:CA12" si="6">SUM(BW9:BW11)</f>
        <v>0</v>
      </c>
      <c r="BX12" s="69">
        <f t="shared" si="6"/>
        <v>0</v>
      </c>
      <c r="BY12" s="69">
        <f t="shared" si="6"/>
        <v>0</v>
      </c>
      <c r="BZ12" s="127">
        <f t="shared" si="6"/>
        <v>0</v>
      </c>
      <c r="CA12" s="90">
        <f t="shared" si="6"/>
        <v>0</v>
      </c>
      <c r="CB12" s="395"/>
      <c r="CC12" s="396"/>
      <c r="CD12" s="7"/>
      <c r="CE12" s="63"/>
      <c r="CF12" s="64"/>
      <c r="CG12" s="69">
        <f>SUM(CG9:CG11)</f>
        <v>0</v>
      </c>
      <c r="CH12" s="127"/>
      <c r="CI12" s="91"/>
      <c r="CJ12" s="378"/>
      <c r="CK12" s="378"/>
      <c r="CM12" s="378"/>
    </row>
    <row r="13" spans="1:91" ht="11.25" customHeight="1" x14ac:dyDescent="0.15">
      <c r="A13" s="1205" t="s">
        <v>148</v>
      </c>
      <c r="B13" s="1151" t="s">
        <v>27</v>
      </c>
      <c r="C13" s="1152"/>
      <c r="D13" s="1152"/>
      <c r="E13" s="1153" t="s">
        <v>144</v>
      </c>
      <c r="F13" s="1153"/>
      <c r="G13" s="1154"/>
      <c r="H13" s="1332"/>
      <c r="I13" s="1311"/>
      <c r="J13" s="1311"/>
      <c r="K13" s="1311"/>
      <c r="L13" s="1311"/>
      <c r="M13" s="1333"/>
      <c r="N13" s="1165">
        <f>IFERROR(VLOOKUP($CJ13,・!$G$2:$H$430,2,FALSE),"")</f>
        <v>1650</v>
      </c>
      <c r="O13" s="1166"/>
      <c r="P13" s="1167"/>
      <c r="Q13" s="1160"/>
      <c r="R13" s="1160"/>
      <c r="S13" s="1161"/>
      <c r="T13" s="1310"/>
      <c r="U13" s="1311"/>
      <c r="V13" s="1311"/>
      <c r="W13" s="1311"/>
      <c r="X13" s="1311"/>
      <c r="Y13" s="1312"/>
      <c r="Z13" s="1208"/>
      <c r="AA13" s="1209"/>
      <c r="AB13" s="1209"/>
      <c r="AC13" s="1209"/>
      <c r="AD13" s="1209"/>
      <c r="AE13" s="1209"/>
      <c r="AF13" s="1209"/>
      <c r="AG13" s="1209"/>
      <c r="AH13" s="1209"/>
      <c r="AI13" s="1209"/>
      <c r="AJ13" s="1209"/>
      <c r="AK13" s="1209"/>
      <c r="AL13" s="1209"/>
      <c r="AM13" s="1209"/>
      <c r="AN13" s="1209"/>
      <c r="AO13" s="1209"/>
      <c r="AP13" s="1209"/>
      <c r="AQ13" s="1210"/>
      <c r="AR13" s="1151" t="s">
        <v>28</v>
      </c>
      <c r="AS13" s="1152"/>
      <c r="AT13" s="1152"/>
      <c r="AU13" s="1505" t="s">
        <v>1233</v>
      </c>
      <c r="AV13" s="1506"/>
      <c r="AW13" s="1650">
        <f>IFERROR(VLOOKUP($CM13,・!$G$2:$H$430,2,FALSE),"")</f>
        <v>870</v>
      </c>
      <c r="AX13" s="1651"/>
      <c r="AY13" s="1652"/>
      <c r="AZ13" s="1238"/>
      <c r="BA13" s="1238"/>
      <c r="BB13" s="1256"/>
      <c r="BC13" s="1222"/>
      <c r="BD13" s="1223"/>
      <c r="BE13" s="1223"/>
      <c r="BF13" s="1223"/>
      <c r="BG13" s="1223"/>
      <c r="BH13" s="1223"/>
      <c r="BI13" s="1223"/>
      <c r="BJ13" s="1223"/>
      <c r="BK13" s="1223"/>
      <c r="BL13" s="1223"/>
      <c r="BM13" s="1223"/>
      <c r="BN13" s="1223"/>
      <c r="BO13" s="1223"/>
      <c r="BP13" s="1223"/>
      <c r="BQ13" s="1223"/>
      <c r="BR13" s="1223"/>
      <c r="BS13" s="1224"/>
      <c r="BT13" s="9"/>
      <c r="BU13" s="46" t="s">
        <v>27</v>
      </c>
      <c r="BV13" s="51">
        <v>20154</v>
      </c>
      <c r="BW13" s="68">
        <f>Q13</f>
        <v>0</v>
      </c>
      <c r="BX13" s="68">
        <f>T13</f>
        <v>0</v>
      </c>
      <c r="BY13" s="68">
        <f t="shared" si="2"/>
        <v>0</v>
      </c>
      <c r="BZ13" s="126">
        <f t="shared" si="3"/>
        <v>0</v>
      </c>
      <c r="CA13" s="78" t="str">
        <f t="shared" si="4"/>
        <v/>
      </c>
      <c r="CB13" s="395"/>
      <c r="CC13" s="396"/>
      <c r="CE13" s="46" t="s">
        <v>28</v>
      </c>
      <c r="CF13" s="51">
        <v>220156</v>
      </c>
      <c r="CG13" s="68">
        <f t="shared" si="5"/>
        <v>0</v>
      </c>
      <c r="CH13" s="126">
        <f t="shared" ref="CH13:CH14" si="7">BC13</f>
        <v>0</v>
      </c>
      <c r="CI13" s="91"/>
      <c r="CJ13" s="378">
        <v>201541</v>
      </c>
      <c r="CK13" s="378">
        <v>201543</v>
      </c>
      <c r="CM13" s="378">
        <v>2201561</v>
      </c>
    </row>
    <row r="14" spans="1:91" ht="11.25" customHeight="1" x14ac:dyDescent="0.15">
      <c r="A14" s="1206"/>
      <c r="B14" s="1120" t="s">
        <v>30</v>
      </c>
      <c r="C14" s="1121"/>
      <c r="D14" s="1121"/>
      <c r="E14" s="1071" t="s">
        <v>144</v>
      </c>
      <c r="F14" s="1071"/>
      <c r="G14" s="1072"/>
      <c r="H14" s="1481"/>
      <c r="I14" s="1482"/>
      <c r="J14" s="1482"/>
      <c r="K14" s="1482"/>
      <c r="L14" s="1482"/>
      <c r="M14" s="1483"/>
      <c r="N14" s="1077">
        <f>IFERROR(VLOOKUP($CJ14,・!$G$2:$H$430,2,FALSE),"")</f>
        <v>1330</v>
      </c>
      <c r="O14" s="1078"/>
      <c r="P14" s="1079"/>
      <c r="Q14" s="960"/>
      <c r="R14" s="960"/>
      <c r="S14" s="961"/>
      <c r="T14" s="1530"/>
      <c r="U14" s="1482"/>
      <c r="V14" s="1482"/>
      <c r="W14" s="1482"/>
      <c r="X14" s="1482"/>
      <c r="Y14" s="1531"/>
      <c r="Z14" s="967"/>
      <c r="AA14" s="968"/>
      <c r="AB14" s="968"/>
      <c r="AC14" s="968"/>
      <c r="AD14" s="968"/>
      <c r="AE14" s="968"/>
      <c r="AF14" s="968"/>
      <c r="AG14" s="968"/>
      <c r="AH14" s="968"/>
      <c r="AI14" s="968"/>
      <c r="AJ14" s="968"/>
      <c r="AK14" s="968"/>
      <c r="AL14" s="968"/>
      <c r="AM14" s="968"/>
      <c r="AN14" s="968"/>
      <c r="AO14" s="968"/>
      <c r="AP14" s="968"/>
      <c r="AQ14" s="969"/>
      <c r="AR14" s="1019" t="s">
        <v>32</v>
      </c>
      <c r="AS14" s="1015"/>
      <c r="AT14" s="1015"/>
      <c r="AU14" s="955" t="s">
        <v>55</v>
      </c>
      <c r="AV14" s="1293"/>
      <c r="AW14" s="1244">
        <f>IFERROR(VLOOKUP($CM14,・!$G$2:$H$430,2,FALSE),"")</f>
        <v>950</v>
      </c>
      <c r="AX14" s="1245"/>
      <c r="AY14" s="1246"/>
      <c r="AZ14" s="1646"/>
      <c r="BA14" s="1646"/>
      <c r="BB14" s="1647"/>
      <c r="BC14" s="1103"/>
      <c r="BD14" s="1104"/>
      <c r="BE14" s="1104"/>
      <c r="BF14" s="1104"/>
      <c r="BG14" s="1104"/>
      <c r="BH14" s="1104"/>
      <c r="BI14" s="1104"/>
      <c r="BJ14" s="1104"/>
      <c r="BK14" s="1104"/>
      <c r="BL14" s="1104"/>
      <c r="BM14" s="1104"/>
      <c r="BN14" s="1104"/>
      <c r="BO14" s="1104"/>
      <c r="BP14" s="1104"/>
      <c r="BQ14" s="1104"/>
      <c r="BR14" s="1104"/>
      <c r="BS14" s="1105"/>
      <c r="BT14" s="9"/>
      <c r="BU14" s="46" t="s">
        <v>30</v>
      </c>
      <c r="BV14" s="51">
        <v>20155</v>
      </c>
      <c r="BW14" s="68">
        <f>Q14</f>
        <v>0</v>
      </c>
      <c r="BX14" s="68">
        <f>T14</f>
        <v>0</v>
      </c>
      <c r="BY14" s="68">
        <f t="shared" si="2"/>
        <v>0</v>
      </c>
      <c r="BZ14" s="126">
        <f t="shared" si="3"/>
        <v>0</v>
      </c>
      <c r="CA14" s="78" t="str">
        <f t="shared" si="4"/>
        <v/>
      </c>
      <c r="CB14" s="395"/>
      <c r="CC14" s="396"/>
      <c r="CE14" s="46" t="s">
        <v>32</v>
      </c>
      <c r="CF14" s="51">
        <v>220160</v>
      </c>
      <c r="CG14" s="68">
        <f t="shared" si="5"/>
        <v>0</v>
      </c>
      <c r="CH14" s="126">
        <f t="shared" si="7"/>
        <v>0</v>
      </c>
      <c r="CI14" s="91"/>
      <c r="CJ14" s="378">
        <v>201551</v>
      </c>
      <c r="CK14" s="378">
        <v>201553</v>
      </c>
      <c r="CM14" s="378">
        <v>2201601</v>
      </c>
    </row>
    <row r="15" spans="1:91" ht="11.25" customHeight="1" x14ac:dyDescent="0.15">
      <c r="A15" s="1206"/>
      <c r="B15" s="1120" t="s">
        <v>31</v>
      </c>
      <c r="C15" s="1121"/>
      <c r="D15" s="1121"/>
      <c r="E15" s="1071" t="s">
        <v>14</v>
      </c>
      <c r="F15" s="1071"/>
      <c r="G15" s="1072"/>
      <c r="H15" s="1481"/>
      <c r="I15" s="1482"/>
      <c r="J15" s="1482"/>
      <c r="K15" s="1482"/>
      <c r="L15" s="1482"/>
      <c r="M15" s="1483"/>
      <c r="N15" s="1077">
        <f>IFERROR(VLOOKUP($CJ15,・!$G$2:$H$430,2,FALSE),"")</f>
        <v>1950</v>
      </c>
      <c r="O15" s="1078"/>
      <c r="P15" s="1079"/>
      <c r="Q15" s="960"/>
      <c r="R15" s="960"/>
      <c r="S15" s="961"/>
      <c r="T15" s="1566"/>
      <c r="U15" s="1567"/>
      <c r="V15" s="1567"/>
      <c r="W15" s="1482"/>
      <c r="X15" s="1482"/>
      <c r="Y15" s="1531"/>
      <c r="Z15" s="967"/>
      <c r="AA15" s="968"/>
      <c r="AB15" s="968"/>
      <c r="AC15" s="968"/>
      <c r="AD15" s="968"/>
      <c r="AE15" s="968"/>
      <c r="AF15" s="968"/>
      <c r="AG15" s="968"/>
      <c r="AH15" s="968"/>
      <c r="AI15" s="968"/>
      <c r="AJ15" s="968"/>
      <c r="AK15" s="968"/>
      <c r="AL15" s="968"/>
      <c r="AM15" s="968"/>
      <c r="AN15" s="968"/>
      <c r="AO15" s="968"/>
      <c r="AP15" s="968"/>
      <c r="AQ15" s="969"/>
      <c r="AR15" s="1693"/>
      <c r="AS15" s="1694"/>
      <c r="AT15" s="1694"/>
      <c r="AU15" s="1694"/>
      <c r="AV15" s="1694"/>
      <c r="AW15" s="1694"/>
      <c r="AX15" s="1694"/>
      <c r="AY15" s="1694"/>
      <c r="AZ15" s="1694"/>
      <c r="BA15" s="1694"/>
      <c r="BB15" s="1694"/>
      <c r="BC15" s="1667"/>
      <c r="BD15" s="1668"/>
      <c r="BE15" s="1668"/>
      <c r="BF15" s="1668"/>
      <c r="BG15" s="1668"/>
      <c r="BH15" s="1668"/>
      <c r="BI15" s="1668"/>
      <c r="BJ15" s="1668"/>
      <c r="BK15" s="1668"/>
      <c r="BL15" s="1668"/>
      <c r="BM15" s="1668"/>
      <c r="BN15" s="1668"/>
      <c r="BO15" s="1668"/>
      <c r="BP15" s="1668"/>
      <c r="BQ15" s="1668"/>
      <c r="BR15" s="1668"/>
      <c r="BS15" s="1669"/>
      <c r="BT15" s="9"/>
      <c r="BU15" s="46" t="s">
        <v>31</v>
      </c>
      <c r="BV15" s="51">
        <v>20157</v>
      </c>
      <c r="BW15" s="68">
        <f>Q15</f>
        <v>0</v>
      </c>
      <c r="BX15" s="68">
        <f>T15</f>
        <v>0</v>
      </c>
      <c r="BY15" s="68">
        <f t="shared" si="2"/>
        <v>0</v>
      </c>
      <c r="BZ15" s="126">
        <f t="shared" si="3"/>
        <v>0</v>
      </c>
      <c r="CA15" s="78" t="str">
        <f t="shared" si="4"/>
        <v/>
      </c>
      <c r="CB15" s="395"/>
      <c r="CC15" s="396"/>
      <c r="CE15" s="46"/>
      <c r="CF15" s="51"/>
      <c r="CG15" s="68">
        <f t="shared" si="5"/>
        <v>0</v>
      </c>
      <c r="CH15" s="126"/>
      <c r="CI15" s="91"/>
      <c r="CJ15" s="378">
        <v>201571</v>
      </c>
      <c r="CK15" s="378">
        <v>201573</v>
      </c>
      <c r="CM15" s="378"/>
    </row>
    <row r="16" spans="1:91" ht="11.25" customHeight="1" x14ac:dyDescent="0.15">
      <c r="A16" s="1206"/>
      <c r="B16" s="1120" t="s">
        <v>32</v>
      </c>
      <c r="C16" s="1121"/>
      <c r="D16" s="1121"/>
      <c r="E16" s="1071" t="s">
        <v>144</v>
      </c>
      <c r="F16" s="1071"/>
      <c r="G16" s="1072"/>
      <c r="H16" s="1211">
        <f>N16+W16</f>
        <v>5380</v>
      </c>
      <c r="I16" s="1212"/>
      <c r="J16" s="1212"/>
      <c r="K16" s="1217"/>
      <c r="L16" s="1217"/>
      <c r="M16" s="1218"/>
      <c r="N16" s="1077">
        <f>IFERROR(VLOOKUP($CJ16,・!$G$2:$H$430,2,FALSE),"")</f>
        <v>5180</v>
      </c>
      <c r="O16" s="1078"/>
      <c r="P16" s="1079"/>
      <c r="Q16" s="960"/>
      <c r="R16" s="960"/>
      <c r="S16" s="961"/>
      <c r="T16" s="1563" t="str">
        <f>IF(K16="","",IF(K16&lt;=W16,K16,K16-W16))</f>
        <v/>
      </c>
      <c r="U16" s="1216"/>
      <c r="V16" s="1216"/>
      <c r="W16" s="1570">
        <f>IFERROR(VLOOKUP(CK16,・!$G$2:$H$430,2,FALSE),"")</f>
        <v>200</v>
      </c>
      <c r="X16" s="1571"/>
      <c r="Y16" s="1571"/>
      <c r="Z16" s="967"/>
      <c r="AA16" s="968"/>
      <c r="AB16" s="968"/>
      <c r="AC16" s="968"/>
      <c r="AD16" s="968"/>
      <c r="AE16" s="968"/>
      <c r="AF16" s="968"/>
      <c r="AG16" s="968"/>
      <c r="AH16" s="968"/>
      <c r="AI16" s="968"/>
      <c r="AJ16" s="968"/>
      <c r="AK16" s="968"/>
      <c r="AL16" s="968"/>
      <c r="AM16" s="968"/>
      <c r="AN16" s="968"/>
      <c r="AO16" s="968"/>
      <c r="AP16" s="968"/>
      <c r="AQ16" s="969"/>
      <c r="AR16" s="1693"/>
      <c r="AS16" s="1694"/>
      <c r="AT16" s="1694"/>
      <c r="AU16" s="1694"/>
      <c r="AV16" s="1694"/>
      <c r="AW16" s="1694"/>
      <c r="AX16" s="1694"/>
      <c r="AY16" s="1694"/>
      <c r="AZ16" s="1694"/>
      <c r="BA16" s="1694"/>
      <c r="BB16" s="1694"/>
      <c r="BC16" s="1667"/>
      <c r="BD16" s="1668"/>
      <c r="BE16" s="1668"/>
      <c r="BF16" s="1668"/>
      <c r="BG16" s="1668"/>
      <c r="BH16" s="1668"/>
      <c r="BI16" s="1668"/>
      <c r="BJ16" s="1668"/>
      <c r="BK16" s="1668"/>
      <c r="BL16" s="1668"/>
      <c r="BM16" s="1668"/>
      <c r="BN16" s="1668"/>
      <c r="BO16" s="1668"/>
      <c r="BP16" s="1668"/>
      <c r="BQ16" s="1668"/>
      <c r="BR16" s="1668"/>
      <c r="BS16" s="1669"/>
      <c r="BT16" s="9"/>
      <c r="BU16" s="46" t="s">
        <v>32</v>
      </c>
      <c r="BV16" s="51">
        <v>20158</v>
      </c>
      <c r="BW16" s="68">
        <f>Q16</f>
        <v>0</v>
      </c>
      <c r="BX16" s="68" t="str">
        <f>T16</f>
        <v/>
      </c>
      <c r="BY16" s="68">
        <f t="shared" si="2"/>
        <v>0</v>
      </c>
      <c r="BZ16" s="126">
        <f t="shared" si="3"/>
        <v>0</v>
      </c>
      <c r="CA16" s="78" t="str">
        <f t="shared" si="4"/>
        <v/>
      </c>
      <c r="CB16" s="395"/>
      <c r="CC16" s="396"/>
      <c r="CE16" s="46"/>
      <c r="CF16" s="51"/>
      <c r="CG16" s="68">
        <f t="shared" si="5"/>
        <v>0</v>
      </c>
      <c r="CH16" s="126"/>
      <c r="CI16" s="91"/>
      <c r="CJ16" s="378">
        <v>201581</v>
      </c>
      <c r="CK16" s="378">
        <v>201583</v>
      </c>
      <c r="CM16" s="378"/>
    </row>
    <row r="17" spans="1:91" ht="11.25" customHeight="1" thickBot="1" x14ac:dyDescent="0.2">
      <c r="A17" s="1206"/>
      <c r="B17" s="1475" t="s">
        <v>33</v>
      </c>
      <c r="C17" s="1476"/>
      <c r="D17" s="1476"/>
      <c r="E17" s="1364" t="s">
        <v>14</v>
      </c>
      <c r="F17" s="1364"/>
      <c r="G17" s="1365"/>
      <c r="H17" s="1368"/>
      <c r="I17" s="1335"/>
      <c r="J17" s="1335"/>
      <c r="K17" s="1335"/>
      <c r="L17" s="1335"/>
      <c r="M17" s="1369"/>
      <c r="N17" s="1303">
        <f>IFERROR(VLOOKUP($CJ17,・!$G$2:$H$430,2,FALSE),"")</f>
        <v>1950</v>
      </c>
      <c r="O17" s="1304"/>
      <c r="P17" s="1305"/>
      <c r="Q17" s="1306"/>
      <c r="R17" s="1306"/>
      <c r="S17" s="1307"/>
      <c r="T17" s="1568"/>
      <c r="U17" s="1340"/>
      <c r="V17" s="1340"/>
      <c r="W17" s="1340"/>
      <c r="X17" s="1340"/>
      <c r="Y17" s="1569"/>
      <c r="Z17" s="1603"/>
      <c r="AA17" s="1604"/>
      <c r="AB17" s="1604"/>
      <c r="AC17" s="1604"/>
      <c r="AD17" s="1604"/>
      <c r="AE17" s="1604"/>
      <c r="AF17" s="1604"/>
      <c r="AG17" s="1604"/>
      <c r="AH17" s="1604"/>
      <c r="AI17" s="1604"/>
      <c r="AJ17" s="1604"/>
      <c r="AK17" s="1604"/>
      <c r="AL17" s="1604"/>
      <c r="AM17" s="1604"/>
      <c r="AN17" s="1604"/>
      <c r="AO17" s="1604"/>
      <c r="AP17" s="1604"/>
      <c r="AQ17" s="1605"/>
      <c r="AR17" s="1699"/>
      <c r="AS17" s="1700"/>
      <c r="AT17" s="1700"/>
      <c r="AU17" s="1700"/>
      <c r="AV17" s="1700"/>
      <c r="AW17" s="1700"/>
      <c r="AX17" s="1700"/>
      <c r="AY17" s="1700"/>
      <c r="AZ17" s="1700"/>
      <c r="BA17" s="1700"/>
      <c r="BB17" s="1700"/>
      <c r="BC17" s="1670"/>
      <c r="BD17" s="1671"/>
      <c r="BE17" s="1671"/>
      <c r="BF17" s="1671"/>
      <c r="BG17" s="1671"/>
      <c r="BH17" s="1671"/>
      <c r="BI17" s="1671"/>
      <c r="BJ17" s="1671"/>
      <c r="BK17" s="1671"/>
      <c r="BL17" s="1671"/>
      <c r="BM17" s="1671"/>
      <c r="BN17" s="1671"/>
      <c r="BO17" s="1671"/>
      <c r="BP17" s="1671"/>
      <c r="BQ17" s="1671"/>
      <c r="BR17" s="1671"/>
      <c r="BS17" s="1672"/>
      <c r="BT17" s="9"/>
      <c r="BU17" s="46" t="s">
        <v>33</v>
      </c>
      <c r="BV17" s="51">
        <v>20161</v>
      </c>
      <c r="BW17" s="68">
        <f>Q17</f>
        <v>0</v>
      </c>
      <c r="BX17" s="68">
        <f>T17</f>
        <v>0</v>
      </c>
      <c r="BY17" s="68">
        <f t="shared" si="2"/>
        <v>0</v>
      </c>
      <c r="BZ17" s="126">
        <f t="shared" si="3"/>
        <v>0</v>
      </c>
      <c r="CA17" s="78" t="str">
        <f t="shared" si="4"/>
        <v/>
      </c>
      <c r="CB17" s="395"/>
      <c r="CC17" s="396"/>
      <c r="CE17" s="46"/>
      <c r="CF17" s="51"/>
      <c r="CG17" s="68">
        <f t="shared" si="5"/>
        <v>0</v>
      </c>
      <c r="CH17" s="126"/>
      <c r="CI17" s="91"/>
      <c r="CJ17" s="378">
        <v>201611</v>
      </c>
      <c r="CK17" s="378">
        <v>201613</v>
      </c>
      <c r="CM17" s="378"/>
    </row>
    <row r="18" spans="1:91" ht="11.25" customHeight="1" thickTop="1" thickBot="1" x14ac:dyDescent="0.2">
      <c r="A18" s="1207"/>
      <c r="B18" s="40" t="s">
        <v>1346</v>
      </c>
      <c r="C18" s="1366" t="s">
        <v>11</v>
      </c>
      <c r="D18" s="1367"/>
      <c r="E18" s="1434">
        <f>Q18+T18+W18+AZ18</f>
        <v>0</v>
      </c>
      <c r="F18" s="1539"/>
      <c r="G18" s="1540"/>
      <c r="H18" s="1314">
        <f>SUM(H16:J17)</f>
        <v>5380</v>
      </c>
      <c r="I18" s="1315"/>
      <c r="J18" s="1315"/>
      <c r="K18" s="1231">
        <f>SUM(K16)</f>
        <v>0</v>
      </c>
      <c r="L18" s="1231"/>
      <c r="M18" s="1341"/>
      <c r="N18" s="1314">
        <f>SUM(N13:P17)</f>
        <v>12060</v>
      </c>
      <c r="O18" s="1315"/>
      <c r="P18" s="1315"/>
      <c r="Q18" s="1231">
        <f>SUM(Q13:S17)</f>
        <v>0</v>
      </c>
      <c r="R18" s="1231"/>
      <c r="S18" s="1341"/>
      <c r="T18" s="1313">
        <f>SUM(T16:V17)</f>
        <v>0</v>
      </c>
      <c r="U18" s="1231"/>
      <c r="V18" s="1231"/>
      <c r="W18" s="1584">
        <f>CA18</f>
        <v>0</v>
      </c>
      <c r="X18" s="1584"/>
      <c r="Y18" s="1585"/>
      <c r="Z18" s="1630"/>
      <c r="AA18" s="1631"/>
      <c r="AB18" s="1631"/>
      <c r="AC18" s="1631"/>
      <c r="AD18" s="1631"/>
      <c r="AE18" s="1631"/>
      <c r="AF18" s="1631"/>
      <c r="AG18" s="1631"/>
      <c r="AH18" s="1631"/>
      <c r="AI18" s="1631"/>
      <c r="AJ18" s="1631"/>
      <c r="AK18" s="1631"/>
      <c r="AL18" s="1631"/>
      <c r="AM18" s="1631"/>
      <c r="AN18" s="1631"/>
      <c r="AO18" s="1631"/>
      <c r="AP18" s="1631"/>
      <c r="AQ18" s="1632"/>
      <c r="AR18" s="1463" t="s">
        <v>1226</v>
      </c>
      <c r="AS18" s="1464"/>
      <c r="AT18" s="1464"/>
      <c r="AU18" s="1464"/>
      <c r="AV18" s="1465"/>
      <c r="AW18" s="1376">
        <f>SUM(AW13:AY17)</f>
        <v>1820</v>
      </c>
      <c r="AX18" s="1377"/>
      <c r="AY18" s="1377"/>
      <c r="AZ18" s="1378">
        <f>SUM(AZ13:BB14)</f>
        <v>0</v>
      </c>
      <c r="BA18" s="1378"/>
      <c r="BB18" s="1379"/>
      <c r="BC18" s="1660"/>
      <c r="BD18" s="1661"/>
      <c r="BE18" s="1661"/>
      <c r="BF18" s="1661"/>
      <c r="BG18" s="1661"/>
      <c r="BH18" s="1661"/>
      <c r="BI18" s="1661"/>
      <c r="BJ18" s="1661"/>
      <c r="BK18" s="1661"/>
      <c r="BL18" s="1661"/>
      <c r="BM18" s="1661"/>
      <c r="BN18" s="1661"/>
      <c r="BO18" s="1661"/>
      <c r="BP18" s="1661"/>
      <c r="BQ18" s="1661"/>
      <c r="BR18" s="1662"/>
      <c r="BS18" s="1663"/>
      <c r="BT18" s="9"/>
      <c r="BU18" s="112">
        <f>SUM(BY18,CA18:CC18,CG18)</f>
        <v>0</v>
      </c>
      <c r="BV18" s="111"/>
      <c r="BW18" s="69">
        <f>SUM(BW13:BW17)</f>
        <v>0</v>
      </c>
      <c r="BX18" s="69">
        <f t="shared" ref="BX18:BY18" si="8">SUM(BX13:BX17)</f>
        <v>0</v>
      </c>
      <c r="BY18" s="69">
        <f t="shared" si="8"/>
        <v>0</v>
      </c>
      <c r="BZ18" s="127"/>
      <c r="CA18" s="90">
        <f>SUM(CA13:CA17)</f>
        <v>0</v>
      </c>
      <c r="CB18" s="395"/>
      <c r="CC18" s="396"/>
      <c r="CE18" s="63"/>
      <c r="CF18" s="64"/>
      <c r="CG18" s="69">
        <f>SUM(CG13:CG17)</f>
        <v>0</v>
      </c>
      <c r="CH18" s="127"/>
      <c r="CI18" s="91"/>
      <c r="CJ18" s="378"/>
      <c r="CK18" s="378"/>
      <c r="CM18" s="378"/>
    </row>
    <row r="19" spans="1:91" ht="11.25" customHeight="1" x14ac:dyDescent="0.15">
      <c r="A19" s="1205" t="s">
        <v>149</v>
      </c>
      <c r="B19" s="1370" t="s">
        <v>15</v>
      </c>
      <c r="C19" s="1371"/>
      <c r="D19" s="1371"/>
      <c r="E19" s="1153" t="s">
        <v>14</v>
      </c>
      <c r="F19" s="1153"/>
      <c r="G19" s="1154"/>
      <c r="H19" s="1572"/>
      <c r="I19" s="1573"/>
      <c r="J19" s="1573"/>
      <c r="K19" s="1573"/>
      <c r="L19" s="1573"/>
      <c r="M19" s="1574"/>
      <c r="N19" s="1165">
        <f>IFERROR(VLOOKUP($CJ19,・!$G$2:$H$430,2,FALSE),"")</f>
        <v>5900</v>
      </c>
      <c r="O19" s="1166"/>
      <c r="P19" s="1167"/>
      <c r="Q19" s="1160"/>
      <c r="R19" s="1160"/>
      <c r="S19" s="1161"/>
      <c r="T19" s="1572"/>
      <c r="U19" s="1573"/>
      <c r="V19" s="1573"/>
      <c r="W19" s="1573"/>
      <c r="X19" s="1573"/>
      <c r="Y19" s="1581"/>
      <c r="Z19" s="1208"/>
      <c r="AA19" s="1209"/>
      <c r="AB19" s="1209"/>
      <c r="AC19" s="1209"/>
      <c r="AD19" s="1209"/>
      <c r="AE19" s="1209"/>
      <c r="AF19" s="1209"/>
      <c r="AG19" s="1209"/>
      <c r="AH19" s="1209"/>
      <c r="AI19" s="1209"/>
      <c r="AJ19" s="1209"/>
      <c r="AK19" s="1209"/>
      <c r="AL19" s="1209"/>
      <c r="AM19" s="1209"/>
      <c r="AN19" s="1209"/>
      <c r="AO19" s="1209"/>
      <c r="AP19" s="1209"/>
      <c r="AQ19" s="1210"/>
      <c r="AR19" s="1417"/>
      <c r="AS19" s="1418"/>
      <c r="AT19" s="1418"/>
      <c r="AU19" s="1418"/>
      <c r="AV19" s="1418"/>
      <c r="AW19" s="1418"/>
      <c r="AX19" s="1418"/>
      <c r="AY19" s="1418"/>
      <c r="AZ19" s="1418"/>
      <c r="BA19" s="1418"/>
      <c r="BB19" s="1419"/>
      <c r="BC19" s="1664"/>
      <c r="BD19" s="1665"/>
      <c r="BE19" s="1665"/>
      <c r="BF19" s="1665"/>
      <c r="BG19" s="1665"/>
      <c r="BH19" s="1665"/>
      <c r="BI19" s="1665"/>
      <c r="BJ19" s="1665"/>
      <c r="BK19" s="1665"/>
      <c r="BL19" s="1665"/>
      <c r="BM19" s="1665"/>
      <c r="BN19" s="1665"/>
      <c r="BO19" s="1665"/>
      <c r="BP19" s="1665"/>
      <c r="BQ19" s="1665"/>
      <c r="BR19" s="1665"/>
      <c r="BS19" s="1666"/>
      <c r="BT19" s="9"/>
      <c r="BU19" s="46" t="s">
        <v>15</v>
      </c>
      <c r="BV19" s="51">
        <v>20162</v>
      </c>
      <c r="BW19" s="68">
        <f>Q19</f>
        <v>0</v>
      </c>
      <c r="BX19" s="68">
        <f>T19</f>
        <v>0</v>
      </c>
      <c r="BY19" s="68">
        <f t="shared" si="2"/>
        <v>0</v>
      </c>
      <c r="BZ19" s="126">
        <f t="shared" si="3"/>
        <v>0</v>
      </c>
      <c r="CA19" s="78" t="str">
        <f t="shared" si="4"/>
        <v/>
      </c>
      <c r="CB19" s="395"/>
      <c r="CC19" s="396"/>
      <c r="CE19" s="46"/>
      <c r="CF19" s="51"/>
      <c r="CG19" s="68">
        <f t="shared" si="5"/>
        <v>0</v>
      </c>
      <c r="CH19" s="126"/>
      <c r="CI19" s="91"/>
      <c r="CJ19" s="378">
        <v>201621</v>
      </c>
      <c r="CK19" s="378">
        <v>201623</v>
      </c>
      <c r="CM19" s="378"/>
    </row>
    <row r="20" spans="1:91" ht="11.25" customHeight="1" x14ac:dyDescent="0.15">
      <c r="A20" s="1206"/>
      <c r="B20" s="1019" t="s">
        <v>16</v>
      </c>
      <c r="C20" s="1015"/>
      <c r="D20" s="1015"/>
      <c r="E20" s="1071" t="s">
        <v>14</v>
      </c>
      <c r="F20" s="1071"/>
      <c r="G20" s="1072"/>
      <c r="H20" s="1575"/>
      <c r="I20" s="1576"/>
      <c r="J20" s="1576"/>
      <c r="K20" s="1576"/>
      <c r="L20" s="1576"/>
      <c r="M20" s="1577"/>
      <c r="N20" s="1077">
        <f>IFERROR(VLOOKUP($CJ20,・!$G$2:$H$430,2,FALSE),"")</f>
        <v>1910</v>
      </c>
      <c r="O20" s="1078"/>
      <c r="P20" s="1079"/>
      <c r="Q20" s="960"/>
      <c r="R20" s="960"/>
      <c r="S20" s="961"/>
      <c r="T20" s="1575"/>
      <c r="U20" s="1576"/>
      <c r="V20" s="1576"/>
      <c r="W20" s="1576"/>
      <c r="X20" s="1576"/>
      <c r="Y20" s="1582"/>
      <c r="Z20" s="967"/>
      <c r="AA20" s="968"/>
      <c r="AB20" s="968"/>
      <c r="AC20" s="968"/>
      <c r="AD20" s="968"/>
      <c r="AE20" s="968"/>
      <c r="AF20" s="968"/>
      <c r="AG20" s="968"/>
      <c r="AH20" s="968"/>
      <c r="AI20" s="968"/>
      <c r="AJ20" s="968"/>
      <c r="AK20" s="968"/>
      <c r="AL20" s="968"/>
      <c r="AM20" s="968"/>
      <c r="AN20" s="968"/>
      <c r="AO20" s="968"/>
      <c r="AP20" s="968"/>
      <c r="AQ20" s="969"/>
      <c r="AR20" s="1420"/>
      <c r="AS20" s="1421"/>
      <c r="AT20" s="1421"/>
      <c r="AU20" s="1421"/>
      <c r="AV20" s="1421"/>
      <c r="AW20" s="1421"/>
      <c r="AX20" s="1421"/>
      <c r="AY20" s="1421"/>
      <c r="AZ20" s="1421"/>
      <c r="BA20" s="1421"/>
      <c r="BB20" s="1422"/>
      <c r="BC20" s="1667"/>
      <c r="BD20" s="1668"/>
      <c r="BE20" s="1668"/>
      <c r="BF20" s="1668"/>
      <c r="BG20" s="1668"/>
      <c r="BH20" s="1668"/>
      <c r="BI20" s="1668"/>
      <c r="BJ20" s="1668"/>
      <c r="BK20" s="1668"/>
      <c r="BL20" s="1668"/>
      <c r="BM20" s="1668"/>
      <c r="BN20" s="1668"/>
      <c r="BO20" s="1668"/>
      <c r="BP20" s="1668"/>
      <c r="BQ20" s="1668"/>
      <c r="BR20" s="1668"/>
      <c r="BS20" s="1669"/>
      <c r="BT20" s="9"/>
      <c r="BU20" s="46" t="s">
        <v>16</v>
      </c>
      <c r="BV20" s="51">
        <v>20163</v>
      </c>
      <c r="BW20" s="68">
        <f>Q20</f>
        <v>0</v>
      </c>
      <c r="BX20" s="68">
        <f>T20</f>
        <v>0</v>
      </c>
      <c r="BY20" s="68">
        <f t="shared" si="2"/>
        <v>0</v>
      </c>
      <c r="BZ20" s="126">
        <f t="shared" si="3"/>
        <v>0</v>
      </c>
      <c r="CA20" s="78" t="str">
        <f t="shared" si="4"/>
        <v/>
      </c>
      <c r="CB20" s="395"/>
      <c r="CC20" s="396"/>
      <c r="CE20" s="46"/>
      <c r="CF20" s="51"/>
      <c r="CG20" s="68">
        <f t="shared" si="5"/>
        <v>0</v>
      </c>
      <c r="CH20" s="126"/>
      <c r="CI20" s="91"/>
      <c r="CJ20" s="378">
        <v>201631</v>
      </c>
      <c r="CK20" s="378">
        <v>201633</v>
      </c>
      <c r="CM20" s="378"/>
    </row>
    <row r="21" spans="1:91" ht="11.25" customHeight="1" thickBot="1" x14ac:dyDescent="0.2">
      <c r="A21" s="1206"/>
      <c r="B21" s="1495" t="s">
        <v>17</v>
      </c>
      <c r="C21" s="1496"/>
      <c r="D21" s="1496"/>
      <c r="E21" s="1364" t="s">
        <v>14</v>
      </c>
      <c r="F21" s="1364"/>
      <c r="G21" s="1365"/>
      <c r="H21" s="1578"/>
      <c r="I21" s="1579"/>
      <c r="J21" s="1579"/>
      <c r="K21" s="1579"/>
      <c r="L21" s="1579"/>
      <c r="M21" s="1580"/>
      <c r="N21" s="1303">
        <f>IFERROR(VLOOKUP($CJ21,・!$G$2:$H$430,2,FALSE),"")</f>
        <v>300</v>
      </c>
      <c r="O21" s="1304"/>
      <c r="P21" s="1305"/>
      <c r="Q21" s="1306"/>
      <c r="R21" s="1306"/>
      <c r="S21" s="1307"/>
      <c r="T21" s="1578"/>
      <c r="U21" s="1579"/>
      <c r="V21" s="1579"/>
      <c r="W21" s="1579"/>
      <c r="X21" s="1579"/>
      <c r="Y21" s="1583"/>
      <c r="Z21" s="1603"/>
      <c r="AA21" s="1604"/>
      <c r="AB21" s="1604"/>
      <c r="AC21" s="1604"/>
      <c r="AD21" s="1604"/>
      <c r="AE21" s="1604"/>
      <c r="AF21" s="1604"/>
      <c r="AG21" s="1604"/>
      <c r="AH21" s="1604"/>
      <c r="AI21" s="1604"/>
      <c r="AJ21" s="1604"/>
      <c r="AK21" s="1604"/>
      <c r="AL21" s="1604"/>
      <c r="AM21" s="1604"/>
      <c r="AN21" s="1604"/>
      <c r="AO21" s="1604"/>
      <c r="AP21" s="1604"/>
      <c r="AQ21" s="1605"/>
      <c r="AR21" s="1643"/>
      <c r="AS21" s="1644"/>
      <c r="AT21" s="1644"/>
      <c r="AU21" s="1644"/>
      <c r="AV21" s="1644"/>
      <c r="AW21" s="1644"/>
      <c r="AX21" s="1644"/>
      <c r="AY21" s="1644"/>
      <c r="AZ21" s="1644"/>
      <c r="BA21" s="1644"/>
      <c r="BB21" s="1645"/>
      <c r="BC21" s="1670"/>
      <c r="BD21" s="1671"/>
      <c r="BE21" s="1671"/>
      <c r="BF21" s="1671"/>
      <c r="BG21" s="1671"/>
      <c r="BH21" s="1671"/>
      <c r="BI21" s="1671"/>
      <c r="BJ21" s="1671"/>
      <c r="BK21" s="1671"/>
      <c r="BL21" s="1671"/>
      <c r="BM21" s="1671"/>
      <c r="BN21" s="1671"/>
      <c r="BO21" s="1671"/>
      <c r="BP21" s="1671"/>
      <c r="BQ21" s="1671"/>
      <c r="BR21" s="1671"/>
      <c r="BS21" s="1672"/>
      <c r="BT21" s="9"/>
      <c r="BU21" s="46" t="s">
        <v>17</v>
      </c>
      <c r="BV21" s="51">
        <v>20164</v>
      </c>
      <c r="BW21" s="68">
        <f>Q21</f>
        <v>0</v>
      </c>
      <c r="BX21" s="68">
        <f>T21</f>
        <v>0</v>
      </c>
      <c r="BY21" s="68">
        <f t="shared" si="2"/>
        <v>0</v>
      </c>
      <c r="BZ21" s="126">
        <f t="shared" si="3"/>
        <v>0</v>
      </c>
      <c r="CA21" s="78" t="str">
        <f t="shared" si="4"/>
        <v/>
      </c>
      <c r="CB21" s="395"/>
      <c r="CC21" s="396"/>
      <c r="CE21" s="46"/>
      <c r="CF21" s="51"/>
      <c r="CG21" s="68">
        <f t="shared" si="5"/>
        <v>0</v>
      </c>
      <c r="CH21" s="126"/>
      <c r="CI21" s="91"/>
      <c r="CJ21" s="378">
        <v>201641</v>
      </c>
      <c r="CK21" s="378">
        <v>201643</v>
      </c>
      <c r="CM21" s="378"/>
    </row>
    <row r="22" spans="1:91" ht="11.25" customHeight="1" thickTop="1" thickBot="1" x14ac:dyDescent="0.2">
      <c r="A22" s="1207"/>
      <c r="B22" s="40" t="s">
        <v>1347</v>
      </c>
      <c r="C22" s="1366" t="s">
        <v>11</v>
      </c>
      <c r="D22" s="1367"/>
      <c r="E22" s="1434">
        <f>Q22</f>
        <v>0</v>
      </c>
      <c r="F22" s="1539"/>
      <c r="G22" s="1540"/>
      <c r="H22" s="1560"/>
      <c r="I22" s="1561"/>
      <c r="J22" s="1561"/>
      <c r="K22" s="1561"/>
      <c r="L22" s="1561"/>
      <c r="M22" s="1591"/>
      <c r="N22" s="1314">
        <f>SUM(N19:P21)</f>
        <v>8110</v>
      </c>
      <c r="O22" s="1315"/>
      <c r="P22" s="1315"/>
      <c r="Q22" s="1231">
        <f>SUM(Q19:S21)</f>
        <v>0</v>
      </c>
      <c r="R22" s="1231"/>
      <c r="S22" s="1341"/>
      <c r="T22" s="1560"/>
      <c r="U22" s="1561"/>
      <c r="V22" s="1561"/>
      <c r="W22" s="1561"/>
      <c r="X22" s="1561"/>
      <c r="Y22" s="1562"/>
      <c r="Z22" s="1630"/>
      <c r="AA22" s="1631"/>
      <c r="AB22" s="1631"/>
      <c r="AC22" s="1631"/>
      <c r="AD22" s="1631"/>
      <c r="AE22" s="1631"/>
      <c r="AF22" s="1631"/>
      <c r="AG22" s="1631"/>
      <c r="AH22" s="1631"/>
      <c r="AI22" s="1631"/>
      <c r="AJ22" s="1631"/>
      <c r="AK22" s="1631"/>
      <c r="AL22" s="1631"/>
      <c r="AM22" s="1631"/>
      <c r="AN22" s="1631"/>
      <c r="AO22" s="1631"/>
      <c r="AP22" s="1631"/>
      <c r="AQ22" s="1632"/>
      <c r="AR22" s="1240"/>
      <c r="AS22" s="1241"/>
      <c r="AT22" s="1241"/>
      <c r="AU22" s="1241"/>
      <c r="AV22" s="1241"/>
      <c r="AW22" s="1241"/>
      <c r="AX22" s="1241"/>
      <c r="AY22" s="1241"/>
      <c r="AZ22" s="1241"/>
      <c r="BA22" s="1241"/>
      <c r="BB22" s="1559"/>
      <c r="BC22" s="1660"/>
      <c r="BD22" s="1661"/>
      <c r="BE22" s="1661"/>
      <c r="BF22" s="1661"/>
      <c r="BG22" s="1661"/>
      <c r="BH22" s="1661"/>
      <c r="BI22" s="1661"/>
      <c r="BJ22" s="1661"/>
      <c r="BK22" s="1661"/>
      <c r="BL22" s="1661"/>
      <c r="BM22" s="1661"/>
      <c r="BN22" s="1661"/>
      <c r="BO22" s="1661"/>
      <c r="BP22" s="1661"/>
      <c r="BQ22" s="1661"/>
      <c r="BR22" s="1662"/>
      <c r="BS22" s="1663"/>
      <c r="BT22" s="9"/>
      <c r="BU22" s="112">
        <f>SUM(BY22,CA22:CC22,CG22)</f>
        <v>0</v>
      </c>
      <c r="BV22" s="111"/>
      <c r="BW22" s="69">
        <f>SUM(BW19:BW21)</f>
        <v>0</v>
      </c>
      <c r="BX22" s="69">
        <f t="shared" ref="BX22:BY22" si="9">SUM(BX19:BX21)</f>
        <v>0</v>
      </c>
      <c r="BY22" s="69">
        <f t="shared" si="9"/>
        <v>0</v>
      </c>
      <c r="BZ22" s="127"/>
      <c r="CA22" s="90">
        <f>SUM(CA19:CA21)</f>
        <v>0</v>
      </c>
      <c r="CB22" s="395"/>
      <c r="CC22" s="396"/>
      <c r="CE22" s="63"/>
      <c r="CF22" s="64"/>
      <c r="CG22" s="69">
        <f>SUM(CG19:CG21)</f>
        <v>0</v>
      </c>
      <c r="CH22" s="127"/>
      <c r="CI22" s="91"/>
      <c r="CJ22" s="378"/>
      <c r="CK22" s="378"/>
      <c r="CM22" s="378"/>
    </row>
    <row r="23" spans="1:91" ht="11.25" customHeight="1" x14ac:dyDescent="0.15">
      <c r="A23" s="1205" t="s">
        <v>20</v>
      </c>
      <c r="B23" s="1151" t="s">
        <v>18</v>
      </c>
      <c r="C23" s="1152"/>
      <c r="D23" s="1152"/>
      <c r="E23" s="1153" t="s">
        <v>14</v>
      </c>
      <c r="F23" s="1153"/>
      <c r="G23" s="1154"/>
      <c r="H23" s="1572"/>
      <c r="I23" s="1573"/>
      <c r="J23" s="1573"/>
      <c r="K23" s="1573"/>
      <c r="L23" s="1573"/>
      <c r="M23" s="1574"/>
      <c r="N23" s="1165">
        <f>IFERROR(VLOOKUP($CJ23,・!$G$2:$H$430,2,FALSE),"")</f>
        <v>1650</v>
      </c>
      <c r="O23" s="1166"/>
      <c r="P23" s="1167"/>
      <c r="Q23" s="1160"/>
      <c r="R23" s="1160"/>
      <c r="S23" s="1161"/>
      <c r="T23" s="1572"/>
      <c r="U23" s="1573"/>
      <c r="V23" s="1573"/>
      <c r="W23" s="1573"/>
      <c r="X23" s="1573"/>
      <c r="Y23" s="1581"/>
      <c r="Z23" s="1208"/>
      <c r="AA23" s="1209"/>
      <c r="AB23" s="1209"/>
      <c r="AC23" s="1209"/>
      <c r="AD23" s="1209"/>
      <c r="AE23" s="1209"/>
      <c r="AF23" s="1209"/>
      <c r="AG23" s="1209"/>
      <c r="AH23" s="1209"/>
      <c r="AI23" s="1209"/>
      <c r="AJ23" s="1209"/>
      <c r="AK23" s="1209"/>
      <c r="AL23" s="1209"/>
      <c r="AM23" s="1209"/>
      <c r="AN23" s="1209"/>
      <c r="AO23" s="1209"/>
      <c r="AP23" s="1209"/>
      <c r="AQ23" s="1210"/>
      <c r="AR23" s="1417"/>
      <c r="AS23" s="1418"/>
      <c r="AT23" s="1418"/>
      <c r="AU23" s="1418"/>
      <c r="AV23" s="1418"/>
      <c r="AW23" s="1418"/>
      <c r="AX23" s="1418"/>
      <c r="AY23" s="1418"/>
      <c r="AZ23" s="1418"/>
      <c r="BA23" s="1418"/>
      <c r="BB23" s="1419"/>
      <c r="BC23" s="1664"/>
      <c r="BD23" s="1665"/>
      <c r="BE23" s="1665"/>
      <c r="BF23" s="1665"/>
      <c r="BG23" s="1665"/>
      <c r="BH23" s="1665"/>
      <c r="BI23" s="1665"/>
      <c r="BJ23" s="1665"/>
      <c r="BK23" s="1665"/>
      <c r="BL23" s="1665"/>
      <c r="BM23" s="1665"/>
      <c r="BN23" s="1665"/>
      <c r="BO23" s="1665"/>
      <c r="BP23" s="1665"/>
      <c r="BQ23" s="1665"/>
      <c r="BR23" s="1665"/>
      <c r="BS23" s="1666"/>
      <c r="BT23" s="9"/>
      <c r="BU23" s="46" t="s">
        <v>18</v>
      </c>
      <c r="BV23" s="51">
        <v>20165</v>
      </c>
      <c r="BW23" s="68">
        <f>Q23</f>
        <v>0</v>
      </c>
      <c r="BX23" s="68">
        <f>T23</f>
        <v>0</v>
      </c>
      <c r="BY23" s="68">
        <f t="shared" si="2"/>
        <v>0</v>
      </c>
      <c r="BZ23" s="126">
        <f t="shared" si="3"/>
        <v>0</v>
      </c>
      <c r="CA23" s="78" t="str">
        <f t="shared" si="4"/>
        <v/>
      </c>
      <c r="CB23" s="395"/>
      <c r="CC23" s="396"/>
      <c r="CE23" s="46"/>
      <c r="CF23" s="51"/>
      <c r="CG23" s="76">
        <f t="shared" si="5"/>
        <v>0</v>
      </c>
      <c r="CH23" s="126">
        <f>BC49</f>
        <v>0</v>
      </c>
      <c r="CI23" s="91"/>
      <c r="CJ23" s="378">
        <v>201651</v>
      </c>
      <c r="CK23" s="378">
        <v>201653</v>
      </c>
      <c r="CM23" s="378"/>
    </row>
    <row r="24" spans="1:91" ht="11.25" customHeight="1" x14ac:dyDescent="0.15">
      <c r="A24" s="1206"/>
      <c r="B24" s="1019" t="s">
        <v>21</v>
      </c>
      <c r="C24" s="1015"/>
      <c r="D24" s="1015"/>
      <c r="E24" s="1071" t="s">
        <v>14</v>
      </c>
      <c r="F24" s="1071"/>
      <c r="G24" s="1072"/>
      <c r="H24" s="1575"/>
      <c r="I24" s="1576"/>
      <c r="J24" s="1576"/>
      <c r="K24" s="1576"/>
      <c r="L24" s="1576"/>
      <c r="M24" s="1577"/>
      <c r="N24" s="1077">
        <f>IFERROR(VLOOKUP($CJ24,・!$G$2:$H$430,2,FALSE),"")</f>
        <v>1070</v>
      </c>
      <c r="O24" s="1078"/>
      <c r="P24" s="1079"/>
      <c r="Q24" s="960"/>
      <c r="R24" s="960"/>
      <c r="S24" s="961"/>
      <c r="T24" s="1575"/>
      <c r="U24" s="1576"/>
      <c r="V24" s="1576"/>
      <c r="W24" s="1576"/>
      <c r="X24" s="1576"/>
      <c r="Y24" s="1582"/>
      <c r="Z24" s="967"/>
      <c r="AA24" s="968"/>
      <c r="AB24" s="968"/>
      <c r="AC24" s="968"/>
      <c r="AD24" s="968"/>
      <c r="AE24" s="968"/>
      <c r="AF24" s="968"/>
      <c r="AG24" s="968"/>
      <c r="AH24" s="968"/>
      <c r="AI24" s="968"/>
      <c r="AJ24" s="968"/>
      <c r="AK24" s="968"/>
      <c r="AL24" s="968"/>
      <c r="AM24" s="968"/>
      <c r="AN24" s="968"/>
      <c r="AO24" s="968"/>
      <c r="AP24" s="968"/>
      <c r="AQ24" s="969"/>
      <c r="AR24" s="1420"/>
      <c r="AS24" s="1421"/>
      <c r="AT24" s="1421"/>
      <c r="AU24" s="1421"/>
      <c r="AV24" s="1421"/>
      <c r="AW24" s="1421"/>
      <c r="AX24" s="1421"/>
      <c r="AY24" s="1421"/>
      <c r="AZ24" s="1421"/>
      <c r="BA24" s="1421"/>
      <c r="BB24" s="1422"/>
      <c r="BC24" s="1667"/>
      <c r="BD24" s="1668"/>
      <c r="BE24" s="1668"/>
      <c r="BF24" s="1668"/>
      <c r="BG24" s="1668"/>
      <c r="BH24" s="1668"/>
      <c r="BI24" s="1668"/>
      <c r="BJ24" s="1668"/>
      <c r="BK24" s="1668"/>
      <c r="BL24" s="1668"/>
      <c r="BM24" s="1668"/>
      <c r="BN24" s="1668"/>
      <c r="BO24" s="1668"/>
      <c r="BP24" s="1668"/>
      <c r="BQ24" s="1668"/>
      <c r="BR24" s="1668"/>
      <c r="BS24" s="1669"/>
      <c r="BT24" s="9"/>
      <c r="BU24" s="46" t="s">
        <v>21</v>
      </c>
      <c r="BV24" s="51">
        <v>20167</v>
      </c>
      <c r="BW24" s="68">
        <f>Q24</f>
        <v>0</v>
      </c>
      <c r="BX24" s="68">
        <f>T24</f>
        <v>0</v>
      </c>
      <c r="BY24" s="68">
        <f t="shared" si="2"/>
        <v>0</v>
      </c>
      <c r="BZ24" s="126">
        <f t="shared" si="3"/>
        <v>0</v>
      </c>
      <c r="CA24" s="78" t="str">
        <f t="shared" si="4"/>
        <v/>
      </c>
      <c r="CB24" s="395"/>
      <c r="CC24" s="396"/>
      <c r="CE24" s="46"/>
      <c r="CF24" s="51"/>
      <c r="CG24" s="76">
        <f t="shared" si="5"/>
        <v>0</v>
      </c>
      <c r="CH24" s="126">
        <f>BC50</f>
        <v>0</v>
      </c>
      <c r="CI24" s="91"/>
      <c r="CJ24" s="378">
        <v>201671</v>
      </c>
      <c r="CK24" s="378">
        <v>201673</v>
      </c>
      <c r="CM24" s="378"/>
    </row>
    <row r="25" spans="1:91" ht="11.25" customHeight="1" thickBot="1" x14ac:dyDescent="0.2">
      <c r="A25" s="1206"/>
      <c r="B25" s="1495" t="s">
        <v>1592</v>
      </c>
      <c r="C25" s="1496"/>
      <c r="D25" s="1496"/>
      <c r="E25" s="1364" t="s">
        <v>14</v>
      </c>
      <c r="F25" s="1364"/>
      <c r="G25" s="1365"/>
      <c r="H25" s="1578"/>
      <c r="I25" s="1579"/>
      <c r="J25" s="1579"/>
      <c r="K25" s="1579"/>
      <c r="L25" s="1579"/>
      <c r="M25" s="1580"/>
      <c r="N25" s="1303">
        <f>IFERROR(VLOOKUP($CJ25,・!$G$2:$H$430,2,FALSE),"")</f>
        <v>1100</v>
      </c>
      <c r="O25" s="1304"/>
      <c r="P25" s="1305"/>
      <c r="Q25" s="1306"/>
      <c r="R25" s="1306"/>
      <c r="S25" s="1307"/>
      <c r="T25" s="1578"/>
      <c r="U25" s="1579"/>
      <c r="V25" s="1579"/>
      <c r="W25" s="1579"/>
      <c r="X25" s="1579"/>
      <c r="Y25" s="1583"/>
      <c r="Z25" s="1603"/>
      <c r="AA25" s="1604"/>
      <c r="AB25" s="1604"/>
      <c r="AC25" s="1604"/>
      <c r="AD25" s="1604"/>
      <c r="AE25" s="1604"/>
      <c r="AF25" s="1604"/>
      <c r="AG25" s="1604"/>
      <c r="AH25" s="1604"/>
      <c r="AI25" s="1604"/>
      <c r="AJ25" s="1604"/>
      <c r="AK25" s="1604"/>
      <c r="AL25" s="1604"/>
      <c r="AM25" s="1604"/>
      <c r="AN25" s="1604"/>
      <c r="AO25" s="1604"/>
      <c r="AP25" s="1604"/>
      <c r="AQ25" s="1605"/>
      <c r="AR25" s="1643"/>
      <c r="AS25" s="1644"/>
      <c r="AT25" s="1644"/>
      <c r="AU25" s="1644"/>
      <c r="AV25" s="1644"/>
      <c r="AW25" s="1644"/>
      <c r="AX25" s="1644"/>
      <c r="AY25" s="1644"/>
      <c r="AZ25" s="1644"/>
      <c r="BA25" s="1644"/>
      <c r="BB25" s="1645"/>
      <c r="BC25" s="1670"/>
      <c r="BD25" s="1671"/>
      <c r="BE25" s="1671"/>
      <c r="BF25" s="1671"/>
      <c r="BG25" s="1671"/>
      <c r="BH25" s="1671"/>
      <c r="BI25" s="1671"/>
      <c r="BJ25" s="1671"/>
      <c r="BK25" s="1671"/>
      <c r="BL25" s="1671"/>
      <c r="BM25" s="1671"/>
      <c r="BN25" s="1671"/>
      <c r="BO25" s="1671"/>
      <c r="BP25" s="1671"/>
      <c r="BQ25" s="1671"/>
      <c r="BR25" s="1671"/>
      <c r="BS25" s="1672"/>
      <c r="BT25" s="9"/>
      <c r="BU25" s="46" t="s">
        <v>1592</v>
      </c>
      <c r="BV25" s="51">
        <v>20172</v>
      </c>
      <c r="BW25" s="68">
        <f>Q25</f>
        <v>0</v>
      </c>
      <c r="BX25" s="68">
        <f>T25</f>
        <v>0</v>
      </c>
      <c r="BY25" s="68">
        <f t="shared" si="2"/>
        <v>0</v>
      </c>
      <c r="BZ25" s="126">
        <f t="shared" si="3"/>
        <v>0</v>
      </c>
      <c r="CA25" s="78" t="str">
        <f t="shared" si="4"/>
        <v/>
      </c>
      <c r="CB25" s="395"/>
      <c r="CC25" s="396"/>
      <c r="CE25" s="46"/>
      <c r="CF25" s="51"/>
      <c r="CG25" s="76">
        <f t="shared" si="5"/>
        <v>0</v>
      </c>
      <c r="CH25" s="126">
        <f>BC51</f>
        <v>0</v>
      </c>
      <c r="CI25" s="91"/>
      <c r="CJ25" s="378">
        <v>201721</v>
      </c>
      <c r="CK25" s="378">
        <v>201723</v>
      </c>
      <c r="CM25" s="378"/>
    </row>
    <row r="26" spans="1:91" ht="11.25" customHeight="1" thickTop="1" thickBot="1" x14ac:dyDescent="0.2">
      <c r="A26" s="1207"/>
      <c r="B26" s="40" t="s">
        <v>1348</v>
      </c>
      <c r="C26" s="1366" t="s">
        <v>11</v>
      </c>
      <c r="D26" s="1689"/>
      <c r="E26" s="1434">
        <f>Q26</f>
        <v>0</v>
      </c>
      <c r="F26" s="1434"/>
      <c r="G26" s="1435"/>
      <c r="H26" s="1560"/>
      <c r="I26" s="1561"/>
      <c r="J26" s="1561"/>
      <c r="K26" s="1561"/>
      <c r="L26" s="1561"/>
      <c r="M26" s="1591"/>
      <c r="N26" s="1314">
        <f>SUM(N23:P25)</f>
        <v>3820</v>
      </c>
      <c r="O26" s="1315"/>
      <c r="P26" s="1315"/>
      <c r="Q26" s="1231">
        <f>SUM(Q23:S25)</f>
        <v>0</v>
      </c>
      <c r="R26" s="1231"/>
      <c r="S26" s="1341"/>
      <c r="T26" s="1560"/>
      <c r="U26" s="1561"/>
      <c r="V26" s="1561"/>
      <c r="W26" s="1561"/>
      <c r="X26" s="1561"/>
      <c r="Y26" s="1562"/>
      <c r="Z26" s="1648"/>
      <c r="AA26" s="1649"/>
      <c r="AB26" s="1649"/>
      <c r="AC26" s="1649"/>
      <c r="AD26" s="1649"/>
      <c r="AE26" s="1649"/>
      <c r="AF26" s="1649"/>
      <c r="AG26" s="1649"/>
      <c r="AH26" s="1649"/>
      <c r="AI26" s="1649"/>
      <c r="AJ26" s="1649"/>
      <c r="AK26" s="1649"/>
      <c r="AL26" s="1649"/>
      <c r="AM26" s="1649"/>
      <c r="AN26" s="1649"/>
      <c r="AO26" s="1649"/>
      <c r="AP26" s="1649"/>
      <c r="AQ26" s="1649"/>
      <c r="AR26" s="1240"/>
      <c r="AS26" s="1241"/>
      <c r="AT26" s="1241"/>
      <c r="AU26" s="1241"/>
      <c r="AV26" s="1241"/>
      <c r="AW26" s="1241"/>
      <c r="AX26" s="1241"/>
      <c r="AY26" s="1241"/>
      <c r="AZ26" s="1241"/>
      <c r="BA26" s="1241"/>
      <c r="BB26" s="1559"/>
      <c r="BC26" s="1674"/>
      <c r="BD26" s="1675"/>
      <c r="BE26" s="1675"/>
      <c r="BF26" s="1675"/>
      <c r="BG26" s="1675"/>
      <c r="BH26" s="1675"/>
      <c r="BI26" s="1675"/>
      <c r="BJ26" s="1675"/>
      <c r="BK26" s="1675"/>
      <c r="BL26" s="1675"/>
      <c r="BM26" s="1675"/>
      <c r="BN26" s="1675"/>
      <c r="BO26" s="1675"/>
      <c r="BP26" s="1675"/>
      <c r="BQ26" s="1675"/>
      <c r="BR26" s="1675"/>
      <c r="BS26" s="1676"/>
      <c r="BT26" s="9"/>
      <c r="BU26" s="112">
        <f>SUM(BY26,CA26:CC26,CG26)</f>
        <v>0</v>
      </c>
      <c r="BV26" s="111"/>
      <c r="BW26" s="69">
        <f>SUM(BW23:BW25)</f>
        <v>0</v>
      </c>
      <c r="BX26" s="69">
        <f>SUM(BX23:BX25)</f>
        <v>0</v>
      </c>
      <c r="BY26" s="69">
        <f>SUM(BY23:BY25)</f>
        <v>0</v>
      </c>
      <c r="BZ26" s="127"/>
      <c r="CA26" s="90">
        <f>SUM(CA23:CA25)</f>
        <v>0</v>
      </c>
      <c r="CB26" s="395"/>
      <c r="CC26" s="396"/>
      <c r="CE26" s="63"/>
      <c r="CF26" s="64"/>
      <c r="CG26" s="69">
        <f>SUM(CG23:CG25)</f>
        <v>0</v>
      </c>
      <c r="CH26" s="127"/>
      <c r="CI26" s="91"/>
      <c r="CJ26" s="378"/>
      <c r="CK26" s="378"/>
      <c r="CM26" s="378"/>
    </row>
    <row r="27" spans="1:91" ht="11.25" customHeight="1" x14ac:dyDescent="0.15">
      <c r="A27" s="1205" t="s">
        <v>1401</v>
      </c>
      <c r="B27" s="1151" t="s">
        <v>223</v>
      </c>
      <c r="C27" s="1152"/>
      <c r="D27" s="1152"/>
      <c r="E27" s="1153" t="s">
        <v>14</v>
      </c>
      <c r="F27" s="1153"/>
      <c r="G27" s="1154"/>
      <c r="H27" s="1572"/>
      <c r="I27" s="1573"/>
      <c r="J27" s="1573"/>
      <c r="K27" s="1573"/>
      <c r="L27" s="1573"/>
      <c r="M27" s="1574"/>
      <c r="N27" s="1165">
        <f>IFERROR(VLOOKUP($CJ27,・!$G$2:$H$430,2,FALSE),"")</f>
        <v>1420</v>
      </c>
      <c r="O27" s="1166"/>
      <c r="P27" s="1167"/>
      <c r="Q27" s="1160"/>
      <c r="R27" s="1160"/>
      <c r="S27" s="1161"/>
      <c r="T27" s="1572"/>
      <c r="U27" s="1573"/>
      <c r="V27" s="1573"/>
      <c r="W27" s="1573"/>
      <c r="X27" s="1573"/>
      <c r="Y27" s="1581"/>
      <c r="Z27" s="1208"/>
      <c r="AA27" s="1209"/>
      <c r="AB27" s="1209"/>
      <c r="AC27" s="1209"/>
      <c r="AD27" s="1209"/>
      <c r="AE27" s="1209"/>
      <c r="AF27" s="1209"/>
      <c r="AG27" s="1209"/>
      <c r="AH27" s="1209"/>
      <c r="AI27" s="1209"/>
      <c r="AJ27" s="1209"/>
      <c r="AK27" s="1209"/>
      <c r="AL27" s="1209"/>
      <c r="AM27" s="1209"/>
      <c r="AN27" s="1209"/>
      <c r="AO27" s="1209"/>
      <c r="AP27" s="1209"/>
      <c r="AQ27" s="1210"/>
      <c r="AR27" s="1417"/>
      <c r="AS27" s="1418"/>
      <c r="AT27" s="1418"/>
      <c r="AU27" s="1418"/>
      <c r="AV27" s="1418"/>
      <c r="AW27" s="1418"/>
      <c r="AX27" s="1418"/>
      <c r="AY27" s="1418"/>
      <c r="AZ27" s="1418"/>
      <c r="BA27" s="1418"/>
      <c r="BB27" s="1419"/>
      <c r="BC27" s="1664"/>
      <c r="BD27" s="1665"/>
      <c r="BE27" s="1665"/>
      <c r="BF27" s="1665"/>
      <c r="BG27" s="1665"/>
      <c r="BH27" s="1665"/>
      <c r="BI27" s="1665"/>
      <c r="BJ27" s="1665"/>
      <c r="BK27" s="1665"/>
      <c r="BL27" s="1665"/>
      <c r="BM27" s="1665"/>
      <c r="BN27" s="1665"/>
      <c r="BO27" s="1665"/>
      <c r="BP27" s="1665"/>
      <c r="BQ27" s="1665"/>
      <c r="BR27" s="1665"/>
      <c r="BS27" s="1666"/>
      <c r="BT27" s="9"/>
      <c r="BU27" s="46" t="s">
        <v>223</v>
      </c>
      <c r="BV27" s="51">
        <v>20173</v>
      </c>
      <c r="BW27" s="68">
        <f t="shared" ref="BW27:BW33" si="10">Q27</f>
        <v>0</v>
      </c>
      <c r="BX27" s="68">
        <f t="shared" ref="BX27:BX33" si="11">T27</f>
        <v>0</v>
      </c>
      <c r="BY27" s="68">
        <f t="shared" si="2"/>
        <v>0</v>
      </c>
      <c r="BZ27" s="126">
        <f t="shared" si="3"/>
        <v>0</v>
      </c>
      <c r="CA27" s="78" t="str">
        <f t="shared" si="4"/>
        <v/>
      </c>
      <c r="CB27" s="395"/>
      <c r="CC27" s="396"/>
      <c r="CE27" s="46"/>
      <c r="CF27" s="51"/>
      <c r="CG27" s="76">
        <f t="shared" si="5"/>
        <v>0</v>
      </c>
      <c r="CH27" s="126"/>
      <c r="CI27" s="91"/>
      <c r="CJ27" s="378">
        <v>201731</v>
      </c>
      <c r="CK27" s="378">
        <v>201733</v>
      </c>
      <c r="CM27" s="378"/>
    </row>
    <row r="28" spans="1:91" ht="11.25" customHeight="1" x14ac:dyDescent="0.15">
      <c r="A28" s="1206"/>
      <c r="B28" s="1019" t="s">
        <v>224</v>
      </c>
      <c r="C28" s="1015"/>
      <c r="D28" s="1015"/>
      <c r="E28" s="1071" t="s">
        <v>14</v>
      </c>
      <c r="F28" s="1071"/>
      <c r="G28" s="1072"/>
      <c r="H28" s="1575"/>
      <c r="I28" s="1576"/>
      <c r="J28" s="1576"/>
      <c r="K28" s="1576"/>
      <c r="L28" s="1576"/>
      <c r="M28" s="1577"/>
      <c r="N28" s="1077">
        <f>IFERROR(VLOOKUP($CJ28,・!$G$2:$H$430,2,FALSE),"")</f>
        <v>50</v>
      </c>
      <c r="O28" s="1078"/>
      <c r="P28" s="1079"/>
      <c r="Q28" s="960"/>
      <c r="R28" s="960"/>
      <c r="S28" s="961"/>
      <c r="T28" s="1575"/>
      <c r="U28" s="1576"/>
      <c r="V28" s="1576"/>
      <c r="W28" s="1576"/>
      <c r="X28" s="1576"/>
      <c r="Y28" s="1582"/>
      <c r="Z28" s="967"/>
      <c r="AA28" s="968"/>
      <c r="AB28" s="968"/>
      <c r="AC28" s="968"/>
      <c r="AD28" s="968"/>
      <c r="AE28" s="968"/>
      <c r="AF28" s="968"/>
      <c r="AG28" s="968"/>
      <c r="AH28" s="968"/>
      <c r="AI28" s="968"/>
      <c r="AJ28" s="968"/>
      <c r="AK28" s="968"/>
      <c r="AL28" s="968"/>
      <c r="AM28" s="968"/>
      <c r="AN28" s="968"/>
      <c r="AO28" s="968"/>
      <c r="AP28" s="968"/>
      <c r="AQ28" s="969"/>
      <c r="AR28" s="1420"/>
      <c r="AS28" s="1421"/>
      <c r="AT28" s="1421"/>
      <c r="AU28" s="1421"/>
      <c r="AV28" s="1421"/>
      <c r="AW28" s="1421"/>
      <c r="AX28" s="1421"/>
      <c r="AY28" s="1421"/>
      <c r="AZ28" s="1421"/>
      <c r="BA28" s="1421"/>
      <c r="BB28" s="1422"/>
      <c r="BC28" s="1667"/>
      <c r="BD28" s="1668"/>
      <c r="BE28" s="1668"/>
      <c r="BF28" s="1668"/>
      <c r="BG28" s="1668"/>
      <c r="BH28" s="1668"/>
      <c r="BI28" s="1668"/>
      <c r="BJ28" s="1668"/>
      <c r="BK28" s="1668"/>
      <c r="BL28" s="1668"/>
      <c r="BM28" s="1668"/>
      <c r="BN28" s="1668"/>
      <c r="BO28" s="1668"/>
      <c r="BP28" s="1668"/>
      <c r="BQ28" s="1668"/>
      <c r="BR28" s="1668"/>
      <c r="BS28" s="1669"/>
      <c r="BT28" s="9"/>
      <c r="BU28" s="46" t="s">
        <v>224</v>
      </c>
      <c r="BV28" s="51">
        <v>20174</v>
      </c>
      <c r="BW28" s="68">
        <f t="shared" si="10"/>
        <v>0</v>
      </c>
      <c r="BX28" s="68">
        <f t="shared" si="11"/>
        <v>0</v>
      </c>
      <c r="BY28" s="68">
        <f t="shared" si="2"/>
        <v>0</v>
      </c>
      <c r="BZ28" s="126">
        <f t="shared" si="3"/>
        <v>0</v>
      </c>
      <c r="CA28" s="78" t="str">
        <f t="shared" si="4"/>
        <v/>
      </c>
      <c r="CB28" s="395"/>
      <c r="CC28" s="396"/>
      <c r="CE28" s="46"/>
      <c r="CF28" s="51"/>
      <c r="CG28" s="76">
        <f t="shared" si="5"/>
        <v>0</v>
      </c>
      <c r="CH28" s="126"/>
      <c r="CI28" s="91"/>
      <c r="CJ28" s="378">
        <v>201741</v>
      </c>
      <c r="CK28" s="378">
        <v>201743</v>
      </c>
      <c r="CM28" s="378"/>
    </row>
    <row r="29" spans="1:91" ht="11.25" customHeight="1" x14ac:dyDescent="0.15">
      <c r="A29" s="1206"/>
      <c r="B29" s="1019" t="s">
        <v>225</v>
      </c>
      <c r="C29" s="1015"/>
      <c r="D29" s="1015"/>
      <c r="E29" s="1071" t="s">
        <v>14</v>
      </c>
      <c r="F29" s="1071"/>
      <c r="G29" s="1072"/>
      <c r="H29" s="1575"/>
      <c r="I29" s="1576"/>
      <c r="J29" s="1576"/>
      <c r="K29" s="1576"/>
      <c r="L29" s="1576"/>
      <c r="M29" s="1577"/>
      <c r="N29" s="1077">
        <f>IFERROR(VLOOKUP($CJ29,・!$G$2:$H$430,2,FALSE),"")</f>
        <v>130</v>
      </c>
      <c r="O29" s="1078"/>
      <c r="P29" s="1079"/>
      <c r="Q29" s="960"/>
      <c r="R29" s="960"/>
      <c r="S29" s="961"/>
      <c r="T29" s="1575"/>
      <c r="U29" s="1576"/>
      <c r="V29" s="1576"/>
      <c r="W29" s="1576"/>
      <c r="X29" s="1576"/>
      <c r="Y29" s="1582"/>
      <c r="Z29" s="967"/>
      <c r="AA29" s="968"/>
      <c r="AB29" s="968"/>
      <c r="AC29" s="968"/>
      <c r="AD29" s="968"/>
      <c r="AE29" s="968"/>
      <c r="AF29" s="968"/>
      <c r="AG29" s="968"/>
      <c r="AH29" s="968"/>
      <c r="AI29" s="968"/>
      <c r="AJ29" s="968"/>
      <c r="AK29" s="968"/>
      <c r="AL29" s="968"/>
      <c r="AM29" s="968"/>
      <c r="AN29" s="968"/>
      <c r="AO29" s="968"/>
      <c r="AP29" s="968"/>
      <c r="AQ29" s="969"/>
      <c r="AR29" s="1420"/>
      <c r="AS29" s="1421"/>
      <c r="AT29" s="1421"/>
      <c r="AU29" s="1421"/>
      <c r="AV29" s="1421"/>
      <c r="AW29" s="1421"/>
      <c r="AX29" s="1421"/>
      <c r="AY29" s="1421"/>
      <c r="AZ29" s="1421"/>
      <c r="BA29" s="1421"/>
      <c r="BB29" s="1422"/>
      <c r="BC29" s="1667"/>
      <c r="BD29" s="1668"/>
      <c r="BE29" s="1668"/>
      <c r="BF29" s="1668"/>
      <c r="BG29" s="1668"/>
      <c r="BH29" s="1668"/>
      <c r="BI29" s="1668"/>
      <c r="BJ29" s="1668"/>
      <c r="BK29" s="1668"/>
      <c r="BL29" s="1668"/>
      <c r="BM29" s="1668"/>
      <c r="BN29" s="1668"/>
      <c r="BO29" s="1668"/>
      <c r="BP29" s="1668"/>
      <c r="BQ29" s="1668"/>
      <c r="BR29" s="1668"/>
      <c r="BS29" s="1669"/>
      <c r="BT29" s="9"/>
      <c r="BU29" s="46" t="s">
        <v>225</v>
      </c>
      <c r="BV29" s="51">
        <v>20175</v>
      </c>
      <c r="BW29" s="68">
        <f t="shared" si="10"/>
        <v>0</v>
      </c>
      <c r="BX29" s="68">
        <f t="shared" si="11"/>
        <v>0</v>
      </c>
      <c r="BY29" s="68">
        <f t="shared" si="2"/>
        <v>0</v>
      </c>
      <c r="BZ29" s="126">
        <f t="shared" si="3"/>
        <v>0</v>
      </c>
      <c r="CA29" s="78" t="str">
        <f t="shared" si="4"/>
        <v/>
      </c>
      <c r="CB29" s="395"/>
      <c r="CC29" s="396"/>
      <c r="CE29" s="46"/>
      <c r="CF29" s="51"/>
      <c r="CG29" s="76">
        <f t="shared" si="5"/>
        <v>0</v>
      </c>
      <c r="CH29" s="126"/>
      <c r="CI29" s="91"/>
      <c r="CJ29" s="378">
        <v>201751</v>
      </c>
      <c r="CK29" s="378">
        <v>201753</v>
      </c>
      <c r="CM29" s="378"/>
    </row>
    <row r="30" spans="1:91" ht="11.25" customHeight="1" x14ac:dyDescent="0.15">
      <c r="A30" s="1206"/>
      <c r="B30" s="1019" t="s">
        <v>226</v>
      </c>
      <c r="C30" s="1015"/>
      <c r="D30" s="1015"/>
      <c r="E30" s="1071" t="s">
        <v>14</v>
      </c>
      <c r="F30" s="1071"/>
      <c r="G30" s="1072"/>
      <c r="H30" s="1575"/>
      <c r="I30" s="1576"/>
      <c r="J30" s="1576"/>
      <c r="K30" s="1576"/>
      <c r="L30" s="1576"/>
      <c r="M30" s="1577"/>
      <c r="N30" s="1077">
        <f>IFERROR(VLOOKUP($CJ30,・!$G$2:$H$430,2,FALSE),"")</f>
        <v>210</v>
      </c>
      <c r="O30" s="1078"/>
      <c r="P30" s="1079"/>
      <c r="Q30" s="960"/>
      <c r="R30" s="960"/>
      <c r="S30" s="961"/>
      <c r="T30" s="1575"/>
      <c r="U30" s="1576"/>
      <c r="V30" s="1576"/>
      <c r="W30" s="1576"/>
      <c r="X30" s="1576"/>
      <c r="Y30" s="1582"/>
      <c r="Z30" s="967"/>
      <c r="AA30" s="968"/>
      <c r="AB30" s="968"/>
      <c r="AC30" s="968"/>
      <c r="AD30" s="968"/>
      <c r="AE30" s="968"/>
      <c r="AF30" s="968"/>
      <c r="AG30" s="968"/>
      <c r="AH30" s="968"/>
      <c r="AI30" s="968"/>
      <c r="AJ30" s="968"/>
      <c r="AK30" s="968"/>
      <c r="AL30" s="968"/>
      <c r="AM30" s="968"/>
      <c r="AN30" s="968"/>
      <c r="AO30" s="968"/>
      <c r="AP30" s="968"/>
      <c r="AQ30" s="969"/>
      <c r="AR30" s="1420"/>
      <c r="AS30" s="1421"/>
      <c r="AT30" s="1421"/>
      <c r="AU30" s="1421"/>
      <c r="AV30" s="1421"/>
      <c r="AW30" s="1421"/>
      <c r="AX30" s="1421"/>
      <c r="AY30" s="1421"/>
      <c r="AZ30" s="1421"/>
      <c r="BA30" s="1421"/>
      <c r="BB30" s="1422"/>
      <c r="BC30" s="1667"/>
      <c r="BD30" s="1668"/>
      <c r="BE30" s="1668"/>
      <c r="BF30" s="1668"/>
      <c r="BG30" s="1668"/>
      <c r="BH30" s="1668"/>
      <c r="BI30" s="1668"/>
      <c r="BJ30" s="1668"/>
      <c r="BK30" s="1668"/>
      <c r="BL30" s="1668"/>
      <c r="BM30" s="1668"/>
      <c r="BN30" s="1668"/>
      <c r="BO30" s="1668"/>
      <c r="BP30" s="1668"/>
      <c r="BQ30" s="1668"/>
      <c r="BR30" s="1668"/>
      <c r="BS30" s="1669"/>
      <c r="BT30" s="9"/>
      <c r="BU30" s="46" t="s">
        <v>226</v>
      </c>
      <c r="BV30" s="51">
        <v>20176</v>
      </c>
      <c r="BW30" s="68">
        <f t="shared" si="10"/>
        <v>0</v>
      </c>
      <c r="BX30" s="68">
        <f t="shared" si="11"/>
        <v>0</v>
      </c>
      <c r="BY30" s="68">
        <f t="shared" si="2"/>
        <v>0</v>
      </c>
      <c r="BZ30" s="126">
        <f t="shared" si="3"/>
        <v>0</v>
      </c>
      <c r="CA30" s="78" t="str">
        <f t="shared" si="4"/>
        <v/>
      </c>
      <c r="CB30" s="395"/>
      <c r="CC30" s="396"/>
      <c r="CE30" s="46"/>
      <c r="CF30" s="51"/>
      <c r="CG30" s="76">
        <f t="shared" si="5"/>
        <v>0</v>
      </c>
      <c r="CH30" s="126"/>
      <c r="CI30" s="91"/>
      <c r="CJ30" s="378">
        <v>201761</v>
      </c>
      <c r="CK30" s="378">
        <v>201763</v>
      </c>
      <c r="CM30" s="378"/>
    </row>
    <row r="31" spans="1:91" ht="11.25" customHeight="1" x14ac:dyDescent="0.15">
      <c r="A31" s="1206"/>
      <c r="B31" s="1019" t="s">
        <v>227</v>
      </c>
      <c r="C31" s="1015"/>
      <c r="D31" s="1015"/>
      <c r="E31" s="1071" t="s">
        <v>14</v>
      </c>
      <c r="F31" s="1071"/>
      <c r="G31" s="1072"/>
      <c r="H31" s="1575"/>
      <c r="I31" s="1576"/>
      <c r="J31" s="1576"/>
      <c r="K31" s="1576"/>
      <c r="L31" s="1576"/>
      <c r="M31" s="1577"/>
      <c r="N31" s="1077">
        <f>IFERROR(VLOOKUP($CJ31,・!$G$2:$H$430,2,FALSE),"")</f>
        <v>500</v>
      </c>
      <c r="O31" s="1078"/>
      <c r="P31" s="1079"/>
      <c r="Q31" s="960"/>
      <c r="R31" s="960"/>
      <c r="S31" s="961"/>
      <c r="T31" s="1575"/>
      <c r="U31" s="1576"/>
      <c r="V31" s="1576"/>
      <c r="W31" s="1576"/>
      <c r="X31" s="1576"/>
      <c r="Y31" s="1582"/>
      <c r="Z31" s="967"/>
      <c r="AA31" s="968"/>
      <c r="AB31" s="968"/>
      <c r="AC31" s="968"/>
      <c r="AD31" s="968"/>
      <c r="AE31" s="968"/>
      <c r="AF31" s="968"/>
      <c r="AG31" s="968"/>
      <c r="AH31" s="968"/>
      <c r="AI31" s="968"/>
      <c r="AJ31" s="968"/>
      <c r="AK31" s="968"/>
      <c r="AL31" s="968"/>
      <c r="AM31" s="968"/>
      <c r="AN31" s="968"/>
      <c r="AO31" s="968"/>
      <c r="AP31" s="968"/>
      <c r="AQ31" s="969"/>
      <c r="AR31" s="1420"/>
      <c r="AS31" s="1421"/>
      <c r="AT31" s="1421"/>
      <c r="AU31" s="1421"/>
      <c r="AV31" s="1421"/>
      <c r="AW31" s="1421"/>
      <c r="AX31" s="1421"/>
      <c r="AY31" s="1421"/>
      <c r="AZ31" s="1421"/>
      <c r="BA31" s="1421"/>
      <c r="BB31" s="1422"/>
      <c r="BC31" s="1667"/>
      <c r="BD31" s="1668"/>
      <c r="BE31" s="1668"/>
      <c r="BF31" s="1668"/>
      <c r="BG31" s="1668"/>
      <c r="BH31" s="1668"/>
      <c r="BI31" s="1668"/>
      <c r="BJ31" s="1668"/>
      <c r="BK31" s="1668"/>
      <c r="BL31" s="1668"/>
      <c r="BM31" s="1668"/>
      <c r="BN31" s="1668"/>
      <c r="BO31" s="1668"/>
      <c r="BP31" s="1668"/>
      <c r="BQ31" s="1668"/>
      <c r="BR31" s="1668"/>
      <c r="BS31" s="1669"/>
      <c r="BT31" s="9"/>
      <c r="BU31" s="46" t="s">
        <v>227</v>
      </c>
      <c r="BV31" s="51">
        <v>20177</v>
      </c>
      <c r="BW31" s="68">
        <f t="shared" si="10"/>
        <v>0</v>
      </c>
      <c r="BX31" s="68">
        <f t="shared" si="11"/>
        <v>0</v>
      </c>
      <c r="BY31" s="68">
        <f t="shared" si="2"/>
        <v>0</v>
      </c>
      <c r="BZ31" s="126">
        <f t="shared" si="3"/>
        <v>0</v>
      </c>
      <c r="CA31" s="78" t="str">
        <f t="shared" si="4"/>
        <v/>
      </c>
      <c r="CB31" s="395"/>
      <c r="CC31" s="396"/>
      <c r="CE31" s="46"/>
      <c r="CF31" s="51"/>
      <c r="CG31" s="76">
        <f t="shared" si="5"/>
        <v>0</v>
      </c>
      <c r="CH31" s="126"/>
      <c r="CI31" s="91"/>
      <c r="CJ31" s="378">
        <v>201771</v>
      </c>
      <c r="CK31" s="378">
        <v>201773</v>
      </c>
      <c r="CM31" s="378"/>
    </row>
    <row r="32" spans="1:91" ht="11.25" customHeight="1" x14ac:dyDescent="0.15">
      <c r="A32" s="1206"/>
      <c r="B32" s="1019" t="s">
        <v>1368</v>
      </c>
      <c r="C32" s="1015"/>
      <c r="D32" s="1015"/>
      <c r="E32" s="1071" t="s">
        <v>14</v>
      </c>
      <c r="F32" s="1071"/>
      <c r="G32" s="1072"/>
      <c r="H32" s="1575"/>
      <c r="I32" s="1576"/>
      <c r="J32" s="1576"/>
      <c r="K32" s="1576"/>
      <c r="L32" s="1576"/>
      <c r="M32" s="1577"/>
      <c r="N32" s="1077">
        <f>IFERROR(VLOOKUP($CJ32,・!$G$2:$H$430,2,FALSE),"")</f>
        <v>50</v>
      </c>
      <c r="O32" s="1078"/>
      <c r="P32" s="1079"/>
      <c r="Q32" s="960"/>
      <c r="R32" s="960"/>
      <c r="S32" s="961"/>
      <c r="T32" s="1575"/>
      <c r="U32" s="1576"/>
      <c r="V32" s="1576"/>
      <c r="W32" s="1576"/>
      <c r="X32" s="1576"/>
      <c r="Y32" s="1582"/>
      <c r="Z32" s="967"/>
      <c r="AA32" s="968"/>
      <c r="AB32" s="968"/>
      <c r="AC32" s="968"/>
      <c r="AD32" s="968"/>
      <c r="AE32" s="968"/>
      <c r="AF32" s="968"/>
      <c r="AG32" s="968"/>
      <c r="AH32" s="968"/>
      <c r="AI32" s="968"/>
      <c r="AJ32" s="968"/>
      <c r="AK32" s="968"/>
      <c r="AL32" s="968"/>
      <c r="AM32" s="968"/>
      <c r="AN32" s="968"/>
      <c r="AO32" s="968"/>
      <c r="AP32" s="968"/>
      <c r="AQ32" s="969"/>
      <c r="AR32" s="1420"/>
      <c r="AS32" s="1421"/>
      <c r="AT32" s="1421"/>
      <c r="AU32" s="1421"/>
      <c r="AV32" s="1421"/>
      <c r="AW32" s="1421"/>
      <c r="AX32" s="1421"/>
      <c r="AY32" s="1421"/>
      <c r="AZ32" s="1421"/>
      <c r="BA32" s="1421"/>
      <c r="BB32" s="1422"/>
      <c r="BC32" s="1667"/>
      <c r="BD32" s="1668"/>
      <c r="BE32" s="1668"/>
      <c r="BF32" s="1668"/>
      <c r="BG32" s="1668"/>
      <c r="BH32" s="1668"/>
      <c r="BI32" s="1668"/>
      <c r="BJ32" s="1668"/>
      <c r="BK32" s="1668"/>
      <c r="BL32" s="1668"/>
      <c r="BM32" s="1668"/>
      <c r="BN32" s="1668"/>
      <c r="BO32" s="1668"/>
      <c r="BP32" s="1668"/>
      <c r="BQ32" s="1668"/>
      <c r="BR32" s="1668"/>
      <c r="BS32" s="1669"/>
      <c r="BT32" s="9"/>
      <c r="BU32" s="46" t="s">
        <v>1368</v>
      </c>
      <c r="BV32" s="51">
        <v>20178</v>
      </c>
      <c r="BW32" s="68">
        <f t="shared" si="10"/>
        <v>0</v>
      </c>
      <c r="BX32" s="68">
        <f t="shared" si="11"/>
        <v>0</v>
      </c>
      <c r="BY32" s="68">
        <f t="shared" si="2"/>
        <v>0</v>
      </c>
      <c r="BZ32" s="126">
        <f t="shared" si="3"/>
        <v>0</v>
      </c>
      <c r="CA32" s="78" t="str">
        <f t="shared" si="4"/>
        <v/>
      </c>
      <c r="CB32" s="395"/>
      <c r="CC32" s="396"/>
      <c r="CE32" s="46"/>
      <c r="CF32" s="51"/>
      <c r="CG32" s="76">
        <f t="shared" si="5"/>
        <v>0</v>
      </c>
      <c r="CH32" s="126"/>
      <c r="CI32" s="91"/>
      <c r="CJ32" s="378">
        <v>201781</v>
      </c>
      <c r="CK32" s="378">
        <v>201783</v>
      </c>
      <c r="CM32" s="378"/>
    </row>
    <row r="33" spans="1:91" ht="11.25" customHeight="1" thickBot="1" x14ac:dyDescent="0.2">
      <c r="A33" s="1206"/>
      <c r="B33" s="1495" t="s">
        <v>1369</v>
      </c>
      <c r="C33" s="1496"/>
      <c r="D33" s="1496"/>
      <c r="E33" s="1364" t="s">
        <v>14</v>
      </c>
      <c r="F33" s="1364"/>
      <c r="G33" s="1365"/>
      <c r="H33" s="1578"/>
      <c r="I33" s="1579"/>
      <c r="J33" s="1579"/>
      <c r="K33" s="1579"/>
      <c r="L33" s="1579"/>
      <c r="M33" s="1580"/>
      <c r="N33" s="1303">
        <f>IFERROR(VLOOKUP($CJ33,・!$G$2:$H$430,2,FALSE),"")</f>
        <v>70</v>
      </c>
      <c r="O33" s="1304"/>
      <c r="P33" s="1305"/>
      <c r="Q33" s="1306"/>
      <c r="R33" s="1306"/>
      <c r="S33" s="1307"/>
      <c r="T33" s="1578"/>
      <c r="U33" s="1579"/>
      <c r="V33" s="1579"/>
      <c r="W33" s="1579"/>
      <c r="X33" s="1579"/>
      <c r="Y33" s="1583"/>
      <c r="Z33" s="1603"/>
      <c r="AA33" s="1604"/>
      <c r="AB33" s="1604"/>
      <c r="AC33" s="1604"/>
      <c r="AD33" s="1604"/>
      <c r="AE33" s="1604"/>
      <c r="AF33" s="1604"/>
      <c r="AG33" s="1604"/>
      <c r="AH33" s="1604"/>
      <c r="AI33" s="1604"/>
      <c r="AJ33" s="1604"/>
      <c r="AK33" s="1604"/>
      <c r="AL33" s="1604"/>
      <c r="AM33" s="1604"/>
      <c r="AN33" s="1604"/>
      <c r="AO33" s="1604"/>
      <c r="AP33" s="1604"/>
      <c r="AQ33" s="1605"/>
      <c r="AR33" s="1643"/>
      <c r="AS33" s="1644"/>
      <c r="AT33" s="1644"/>
      <c r="AU33" s="1644"/>
      <c r="AV33" s="1644"/>
      <c r="AW33" s="1644"/>
      <c r="AX33" s="1644"/>
      <c r="AY33" s="1644"/>
      <c r="AZ33" s="1644"/>
      <c r="BA33" s="1644"/>
      <c r="BB33" s="1645"/>
      <c r="BC33" s="1670"/>
      <c r="BD33" s="1671"/>
      <c r="BE33" s="1671"/>
      <c r="BF33" s="1671"/>
      <c r="BG33" s="1671"/>
      <c r="BH33" s="1671"/>
      <c r="BI33" s="1671"/>
      <c r="BJ33" s="1671"/>
      <c r="BK33" s="1671"/>
      <c r="BL33" s="1671"/>
      <c r="BM33" s="1671"/>
      <c r="BN33" s="1671"/>
      <c r="BO33" s="1671"/>
      <c r="BP33" s="1671"/>
      <c r="BQ33" s="1671"/>
      <c r="BR33" s="1671"/>
      <c r="BS33" s="1672"/>
      <c r="BT33" s="9"/>
      <c r="BU33" s="46" t="s">
        <v>1369</v>
      </c>
      <c r="BV33" s="51">
        <v>20182</v>
      </c>
      <c r="BW33" s="68">
        <f t="shared" si="10"/>
        <v>0</v>
      </c>
      <c r="BX33" s="68">
        <f t="shared" si="11"/>
        <v>0</v>
      </c>
      <c r="BY33" s="68">
        <f t="shared" si="2"/>
        <v>0</v>
      </c>
      <c r="BZ33" s="126">
        <f t="shared" si="3"/>
        <v>0</v>
      </c>
      <c r="CA33" s="78" t="str">
        <f t="shared" si="4"/>
        <v/>
      </c>
      <c r="CB33" s="395"/>
      <c r="CC33" s="396"/>
      <c r="CE33" s="46"/>
      <c r="CF33" s="51"/>
      <c r="CG33" s="76">
        <f t="shared" si="5"/>
        <v>0</v>
      </c>
      <c r="CH33" s="126"/>
      <c r="CI33" s="91"/>
      <c r="CJ33" s="378">
        <v>201821</v>
      </c>
      <c r="CK33" s="378">
        <v>201823</v>
      </c>
      <c r="CM33" s="378"/>
    </row>
    <row r="34" spans="1:91" ht="11.25" customHeight="1" thickTop="1" thickBot="1" x14ac:dyDescent="0.2">
      <c r="A34" s="1206"/>
      <c r="B34" s="40" t="s">
        <v>1349</v>
      </c>
      <c r="C34" s="1366" t="s">
        <v>11</v>
      </c>
      <c r="D34" s="1367"/>
      <c r="E34" s="1434">
        <f>Q34</f>
        <v>0</v>
      </c>
      <c r="F34" s="1539"/>
      <c r="G34" s="1540"/>
      <c r="H34" s="1560"/>
      <c r="I34" s="1561"/>
      <c r="J34" s="1561"/>
      <c r="K34" s="1561"/>
      <c r="L34" s="1561"/>
      <c r="M34" s="1591"/>
      <c r="N34" s="1314">
        <f>SUM(N27:P33)</f>
        <v>2430</v>
      </c>
      <c r="O34" s="1315"/>
      <c r="P34" s="1315"/>
      <c r="Q34" s="1231">
        <f>SUM(Q27:S33)</f>
        <v>0</v>
      </c>
      <c r="R34" s="1231"/>
      <c r="S34" s="1341"/>
      <c r="T34" s="1560"/>
      <c r="U34" s="1561"/>
      <c r="V34" s="1561"/>
      <c r="W34" s="1561"/>
      <c r="X34" s="1561"/>
      <c r="Y34" s="1562"/>
      <c r="Z34" s="1630"/>
      <c r="AA34" s="1631"/>
      <c r="AB34" s="1631"/>
      <c r="AC34" s="1631"/>
      <c r="AD34" s="1631"/>
      <c r="AE34" s="1631"/>
      <c r="AF34" s="1631"/>
      <c r="AG34" s="1631"/>
      <c r="AH34" s="1631"/>
      <c r="AI34" s="1631"/>
      <c r="AJ34" s="1631"/>
      <c r="AK34" s="1631"/>
      <c r="AL34" s="1631"/>
      <c r="AM34" s="1631"/>
      <c r="AN34" s="1631"/>
      <c r="AO34" s="1631"/>
      <c r="AP34" s="1631"/>
      <c r="AQ34" s="1632"/>
      <c r="AR34" s="1240"/>
      <c r="AS34" s="1241"/>
      <c r="AT34" s="1241"/>
      <c r="AU34" s="1241"/>
      <c r="AV34" s="1241"/>
      <c r="AW34" s="1241"/>
      <c r="AX34" s="1241"/>
      <c r="AY34" s="1241"/>
      <c r="AZ34" s="1241"/>
      <c r="BA34" s="1241"/>
      <c r="BB34" s="1559"/>
      <c r="BC34" s="1620"/>
      <c r="BD34" s="1621"/>
      <c r="BE34" s="1621"/>
      <c r="BF34" s="1621"/>
      <c r="BG34" s="1621"/>
      <c r="BH34" s="1621"/>
      <c r="BI34" s="1621"/>
      <c r="BJ34" s="1621"/>
      <c r="BK34" s="1621"/>
      <c r="BL34" s="1621"/>
      <c r="BM34" s="1621"/>
      <c r="BN34" s="1621"/>
      <c r="BO34" s="1621"/>
      <c r="BP34" s="1621"/>
      <c r="BQ34" s="1621"/>
      <c r="BR34" s="1622"/>
      <c r="BS34" s="1623"/>
      <c r="BT34" s="9"/>
      <c r="BU34" s="112">
        <f>SUM(BY34,CA34:CC34,CG34)</f>
        <v>0</v>
      </c>
      <c r="BV34" s="111"/>
      <c r="BW34" s="69">
        <f>SUM(BW27:BW33)</f>
        <v>0</v>
      </c>
      <c r="BX34" s="69">
        <f t="shared" ref="BX34:BY34" si="12">SUM(BX27:BX33)</f>
        <v>0</v>
      </c>
      <c r="BY34" s="69">
        <f t="shared" si="12"/>
        <v>0</v>
      </c>
      <c r="BZ34" s="127"/>
      <c r="CA34" s="90">
        <f>SUM(CA27:CA33)</f>
        <v>0</v>
      </c>
      <c r="CB34" s="395"/>
      <c r="CC34" s="396"/>
      <c r="CE34" s="63"/>
      <c r="CF34" s="64"/>
      <c r="CG34" s="69">
        <f>SUM(CG27:CG33)</f>
        <v>0</v>
      </c>
      <c r="CH34" s="127"/>
      <c r="CI34" s="91"/>
      <c r="CJ34" s="378"/>
      <c r="CK34" s="378"/>
      <c r="CM34" s="378"/>
    </row>
    <row r="35" spans="1:91" ht="11.25" customHeight="1" thickBot="1" x14ac:dyDescent="0.2">
      <c r="A35" s="1206"/>
      <c r="B35" s="1067" t="s">
        <v>51</v>
      </c>
      <c r="C35" s="1068"/>
      <c r="D35" s="1068"/>
      <c r="E35" s="1586" t="s">
        <v>14</v>
      </c>
      <c r="F35" s="1586"/>
      <c r="G35" s="1587"/>
      <c r="H35" s="1588"/>
      <c r="I35" s="1589"/>
      <c r="J35" s="1589"/>
      <c r="K35" s="1589"/>
      <c r="L35" s="1589"/>
      <c r="M35" s="1590"/>
      <c r="N35" s="1497">
        <f>IFERROR(VLOOKUP($CJ35,・!$G$2:$H$430,2,FALSE),"")</f>
        <v>2650</v>
      </c>
      <c r="O35" s="1498"/>
      <c r="P35" s="1499"/>
      <c r="Q35" s="1601"/>
      <c r="R35" s="1601"/>
      <c r="S35" s="1602"/>
      <c r="T35" s="1598"/>
      <c r="U35" s="1599"/>
      <c r="V35" s="1599"/>
      <c r="W35" s="1599"/>
      <c r="X35" s="1599"/>
      <c r="Y35" s="1600"/>
      <c r="Z35" s="1208"/>
      <c r="AA35" s="1209"/>
      <c r="AB35" s="1209"/>
      <c r="AC35" s="1209"/>
      <c r="AD35" s="1209"/>
      <c r="AE35" s="1209"/>
      <c r="AF35" s="1209"/>
      <c r="AG35" s="1209"/>
      <c r="AH35" s="1209"/>
      <c r="AI35" s="1209"/>
      <c r="AJ35" s="1209"/>
      <c r="AK35" s="1209"/>
      <c r="AL35" s="1209"/>
      <c r="AM35" s="1209"/>
      <c r="AN35" s="1209"/>
      <c r="AO35" s="1209"/>
      <c r="AP35" s="1209"/>
      <c r="AQ35" s="1210"/>
      <c r="AR35" s="1657"/>
      <c r="AS35" s="1658"/>
      <c r="AT35" s="1658"/>
      <c r="AU35" s="1658"/>
      <c r="AV35" s="1658"/>
      <c r="AW35" s="1658"/>
      <c r="AX35" s="1658"/>
      <c r="AY35" s="1658"/>
      <c r="AZ35" s="1658"/>
      <c r="BA35" s="1658"/>
      <c r="BB35" s="1659"/>
      <c r="BC35" s="1640"/>
      <c r="BD35" s="1641"/>
      <c r="BE35" s="1641"/>
      <c r="BF35" s="1641"/>
      <c r="BG35" s="1641"/>
      <c r="BH35" s="1641"/>
      <c r="BI35" s="1641"/>
      <c r="BJ35" s="1641"/>
      <c r="BK35" s="1641"/>
      <c r="BL35" s="1641"/>
      <c r="BM35" s="1641"/>
      <c r="BN35" s="1641"/>
      <c r="BO35" s="1641"/>
      <c r="BP35" s="1641"/>
      <c r="BQ35" s="1641"/>
      <c r="BR35" s="1641"/>
      <c r="BS35" s="1642"/>
      <c r="BT35" s="9"/>
      <c r="BU35" s="46" t="s">
        <v>51</v>
      </c>
      <c r="BV35" s="51">
        <v>20201</v>
      </c>
      <c r="BW35" s="68">
        <f>Q35</f>
        <v>0</v>
      </c>
      <c r="BX35" s="68">
        <f>T35</f>
        <v>0</v>
      </c>
      <c r="BY35" s="68">
        <f t="shared" si="2"/>
        <v>0</v>
      </c>
      <c r="BZ35" s="126">
        <f t="shared" si="3"/>
        <v>0</v>
      </c>
      <c r="CA35" s="78" t="str">
        <f t="shared" si="4"/>
        <v/>
      </c>
      <c r="CB35" s="395"/>
      <c r="CC35" s="396"/>
      <c r="CE35" s="46"/>
      <c r="CF35" s="51"/>
      <c r="CG35" s="76">
        <f t="shared" si="5"/>
        <v>0</v>
      </c>
      <c r="CH35" s="126"/>
      <c r="CI35" s="91"/>
      <c r="CJ35" s="378">
        <v>501511</v>
      </c>
      <c r="CK35" s="378" t="s">
        <v>1205</v>
      </c>
      <c r="CM35" s="378"/>
    </row>
    <row r="36" spans="1:91" ht="11.25" customHeight="1" thickTop="1" thickBot="1" x14ac:dyDescent="0.2">
      <c r="A36" s="1207"/>
      <c r="B36" s="40" t="s">
        <v>1350</v>
      </c>
      <c r="C36" s="1366" t="s">
        <v>11</v>
      </c>
      <c r="D36" s="1367"/>
      <c r="E36" s="1434">
        <f>Q36</f>
        <v>0</v>
      </c>
      <c r="F36" s="1539"/>
      <c r="G36" s="1540"/>
      <c r="H36" s="1518"/>
      <c r="I36" s="1519"/>
      <c r="J36" s="1519"/>
      <c r="K36" s="1519"/>
      <c r="L36" s="1519"/>
      <c r="M36" s="1520"/>
      <c r="N36" s="1314">
        <f>SUM(N35)</f>
        <v>2650</v>
      </c>
      <c r="O36" s="1315"/>
      <c r="P36" s="1315"/>
      <c r="Q36" s="1231">
        <f>SUM(Q35)</f>
        <v>0</v>
      </c>
      <c r="R36" s="1231"/>
      <c r="S36" s="1341"/>
      <c r="T36" s="1595"/>
      <c r="U36" s="1596"/>
      <c r="V36" s="1596"/>
      <c r="W36" s="1596"/>
      <c r="X36" s="1596"/>
      <c r="Y36" s="1597"/>
      <c r="Z36" s="1630"/>
      <c r="AA36" s="1631"/>
      <c r="AB36" s="1631"/>
      <c r="AC36" s="1631"/>
      <c r="AD36" s="1631"/>
      <c r="AE36" s="1631"/>
      <c r="AF36" s="1631"/>
      <c r="AG36" s="1631"/>
      <c r="AH36" s="1631"/>
      <c r="AI36" s="1631"/>
      <c r="AJ36" s="1631"/>
      <c r="AK36" s="1631"/>
      <c r="AL36" s="1631"/>
      <c r="AM36" s="1631"/>
      <c r="AN36" s="1631"/>
      <c r="AO36" s="1631"/>
      <c r="AP36" s="1631"/>
      <c r="AQ36" s="1632"/>
      <c r="AR36" s="1240"/>
      <c r="AS36" s="1241"/>
      <c r="AT36" s="1241"/>
      <c r="AU36" s="1241"/>
      <c r="AV36" s="1241"/>
      <c r="AW36" s="1241"/>
      <c r="AX36" s="1241"/>
      <c r="AY36" s="1241"/>
      <c r="AZ36" s="1241"/>
      <c r="BA36" s="1241"/>
      <c r="BB36" s="1559"/>
      <c r="BC36" s="1620"/>
      <c r="BD36" s="1621"/>
      <c r="BE36" s="1621"/>
      <c r="BF36" s="1621"/>
      <c r="BG36" s="1621"/>
      <c r="BH36" s="1621"/>
      <c r="BI36" s="1621"/>
      <c r="BJ36" s="1621"/>
      <c r="BK36" s="1621"/>
      <c r="BL36" s="1621"/>
      <c r="BM36" s="1621"/>
      <c r="BN36" s="1621"/>
      <c r="BO36" s="1621"/>
      <c r="BP36" s="1621"/>
      <c r="BQ36" s="1621"/>
      <c r="BR36" s="1622"/>
      <c r="BS36" s="1623"/>
      <c r="BT36" s="9"/>
      <c r="BU36" s="112">
        <f>SUM(BY36,CA36:CC36,CG36)</f>
        <v>0</v>
      </c>
      <c r="BV36" s="111"/>
      <c r="BW36" s="69">
        <f>SUM(BW35)</f>
        <v>0</v>
      </c>
      <c r="BX36" s="69">
        <f t="shared" ref="BX36:BY36" si="13">SUM(BX35)</f>
        <v>0</v>
      </c>
      <c r="BY36" s="69">
        <f t="shared" si="13"/>
        <v>0</v>
      </c>
      <c r="BZ36" s="127"/>
      <c r="CA36" s="90">
        <f>SUM(CA35)</f>
        <v>0</v>
      </c>
      <c r="CB36" s="395"/>
      <c r="CC36" s="396"/>
      <c r="CE36" s="63"/>
      <c r="CF36" s="64"/>
      <c r="CG36" s="69">
        <f>SUM(CG35)</f>
        <v>0</v>
      </c>
      <c r="CH36" s="127"/>
      <c r="CI36" s="91"/>
      <c r="CJ36" s="378"/>
      <c r="CK36" s="378"/>
      <c r="CM36" s="378"/>
    </row>
    <row r="37" spans="1:91" ht="11.25" customHeight="1" x14ac:dyDescent="0.15">
      <c r="A37" s="288" t="s">
        <v>1345</v>
      </c>
      <c r="B37" s="1151" t="s">
        <v>52</v>
      </c>
      <c r="C37" s="1152"/>
      <c r="D37" s="1152"/>
      <c r="E37" s="1153" t="s">
        <v>8</v>
      </c>
      <c r="F37" s="1153"/>
      <c r="G37" s="1154"/>
      <c r="H37" s="1332"/>
      <c r="I37" s="1311"/>
      <c r="J37" s="1311"/>
      <c r="K37" s="1311"/>
      <c r="L37" s="1311"/>
      <c r="M37" s="1333"/>
      <c r="N37" s="1165">
        <f>IFERROR(VLOOKUP($CJ37,・!$G$2:$H$430,2,FALSE),"")</f>
        <v>1840</v>
      </c>
      <c r="O37" s="1166"/>
      <c r="P37" s="1167"/>
      <c r="Q37" s="1160"/>
      <c r="R37" s="1160"/>
      <c r="S37" s="1161"/>
      <c r="T37" s="1310"/>
      <c r="U37" s="1311"/>
      <c r="V37" s="1311"/>
      <c r="W37" s="1311"/>
      <c r="X37" s="1311"/>
      <c r="Y37" s="1312"/>
      <c r="Z37" s="1208"/>
      <c r="AA37" s="1209"/>
      <c r="AB37" s="1209"/>
      <c r="AC37" s="1209"/>
      <c r="AD37" s="1209"/>
      <c r="AE37" s="1209"/>
      <c r="AF37" s="1209"/>
      <c r="AG37" s="1209"/>
      <c r="AH37" s="1209"/>
      <c r="AI37" s="1209"/>
      <c r="AJ37" s="1209"/>
      <c r="AK37" s="1209"/>
      <c r="AL37" s="1209"/>
      <c r="AM37" s="1209"/>
      <c r="AN37" s="1209"/>
      <c r="AO37" s="1209"/>
      <c r="AP37" s="1209"/>
      <c r="AQ37" s="1210"/>
      <c r="AR37" s="1397" t="s">
        <v>52</v>
      </c>
      <c r="AS37" s="1398"/>
      <c r="AT37" s="1398"/>
      <c r="AU37" s="1415" t="s">
        <v>39</v>
      </c>
      <c r="AV37" s="1416"/>
      <c r="AW37" s="1165">
        <f>IFERROR(VLOOKUP($CM37,・!$G$2:$H$430,2,FALSE),"")</f>
        <v>600</v>
      </c>
      <c r="AX37" s="1166"/>
      <c r="AY37" s="1167"/>
      <c r="AZ37" s="1238">
        <v>0</v>
      </c>
      <c r="BA37" s="1238"/>
      <c r="BB37" s="1256"/>
      <c r="BC37" s="1222"/>
      <c r="BD37" s="1223"/>
      <c r="BE37" s="1223"/>
      <c r="BF37" s="1223"/>
      <c r="BG37" s="1223"/>
      <c r="BH37" s="1223"/>
      <c r="BI37" s="1223"/>
      <c r="BJ37" s="1223"/>
      <c r="BK37" s="1223"/>
      <c r="BL37" s="1223"/>
      <c r="BM37" s="1223"/>
      <c r="BN37" s="1223"/>
      <c r="BO37" s="1223"/>
      <c r="BP37" s="1223"/>
      <c r="BQ37" s="1223"/>
      <c r="BR37" s="1223"/>
      <c r="BS37" s="1224"/>
      <c r="BT37" s="9"/>
      <c r="BU37" s="46" t="s">
        <v>52</v>
      </c>
      <c r="BV37" s="51">
        <v>30101</v>
      </c>
      <c r="BW37" s="68">
        <f>Q37</f>
        <v>0</v>
      </c>
      <c r="BX37" s="68">
        <f>T37</f>
        <v>0</v>
      </c>
      <c r="BY37" s="68">
        <f t="shared" si="2"/>
        <v>0</v>
      </c>
      <c r="BZ37" s="126">
        <f t="shared" si="3"/>
        <v>0</v>
      </c>
      <c r="CA37" s="78" t="str">
        <f t="shared" si="4"/>
        <v/>
      </c>
      <c r="CB37" s="395"/>
      <c r="CC37" s="396"/>
      <c r="CE37" s="46" t="s">
        <v>52</v>
      </c>
      <c r="CF37" s="51">
        <v>30102</v>
      </c>
      <c r="CG37" s="76">
        <f t="shared" si="5"/>
        <v>0</v>
      </c>
      <c r="CH37" s="126">
        <f t="shared" ref="CH37:CH38" si="14">BC37</f>
        <v>0</v>
      </c>
      <c r="CI37" s="91"/>
      <c r="CJ37" s="378">
        <v>301011</v>
      </c>
      <c r="CK37" s="378">
        <v>301013</v>
      </c>
      <c r="CM37" s="378">
        <v>301021</v>
      </c>
    </row>
    <row r="38" spans="1:91" ht="11.25" customHeight="1" thickBot="1" x14ac:dyDescent="0.2">
      <c r="A38" s="1687" t="s">
        <v>1398</v>
      </c>
      <c r="B38" s="1019" t="s">
        <v>53</v>
      </c>
      <c r="C38" s="1015"/>
      <c r="D38" s="1015"/>
      <c r="E38" s="1071" t="s">
        <v>8</v>
      </c>
      <c r="F38" s="1071"/>
      <c r="G38" s="1072"/>
      <c r="H38" s="1481"/>
      <c r="I38" s="1482"/>
      <c r="J38" s="1482"/>
      <c r="K38" s="1482"/>
      <c r="L38" s="1482"/>
      <c r="M38" s="1483"/>
      <c r="N38" s="1303">
        <f>IFERROR(VLOOKUP($CJ38,・!$G$2:$H$430,2,FALSE),"")</f>
        <v>150</v>
      </c>
      <c r="O38" s="1304"/>
      <c r="P38" s="1305"/>
      <c r="Q38" s="960"/>
      <c r="R38" s="960"/>
      <c r="S38" s="961"/>
      <c r="T38" s="1530"/>
      <c r="U38" s="1482"/>
      <c r="V38" s="1482"/>
      <c r="W38" s="1482"/>
      <c r="X38" s="1482"/>
      <c r="Y38" s="1531"/>
      <c r="Z38" s="1603"/>
      <c r="AA38" s="1604"/>
      <c r="AB38" s="1604"/>
      <c r="AC38" s="1604"/>
      <c r="AD38" s="1604"/>
      <c r="AE38" s="1604"/>
      <c r="AF38" s="1604"/>
      <c r="AG38" s="1604"/>
      <c r="AH38" s="1604"/>
      <c r="AI38" s="1604"/>
      <c r="AJ38" s="1604"/>
      <c r="AK38" s="1604"/>
      <c r="AL38" s="1604"/>
      <c r="AM38" s="1604"/>
      <c r="AN38" s="1604"/>
      <c r="AO38" s="1604"/>
      <c r="AP38" s="1604"/>
      <c r="AQ38" s="1605"/>
      <c r="AR38" s="1638" t="s">
        <v>52</v>
      </c>
      <c r="AS38" s="1639"/>
      <c r="AT38" s="1639"/>
      <c r="AU38" s="1636" t="s">
        <v>55</v>
      </c>
      <c r="AV38" s="1637"/>
      <c r="AW38" s="1303">
        <f>IFERROR(VLOOKUP($CM38,・!$G$2:$H$430,2,FALSE),"")</f>
        <v>650</v>
      </c>
      <c r="AX38" s="1304"/>
      <c r="AY38" s="1305"/>
      <c r="AZ38" s="1646"/>
      <c r="BA38" s="1646"/>
      <c r="BB38" s="1647"/>
      <c r="BC38" s="1633"/>
      <c r="BD38" s="1634"/>
      <c r="BE38" s="1634"/>
      <c r="BF38" s="1634"/>
      <c r="BG38" s="1634"/>
      <c r="BH38" s="1634"/>
      <c r="BI38" s="1634"/>
      <c r="BJ38" s="1634"/>
      <c r="BK38" s="1634"/>
      <c r="BL38" s="1634"/>
      <c r="BM38" s="1634"/>
      <c r="BN38" s="1634"/>
      <c r="BO38" s="1634"/>
      <c r="BP38" s="1634"/>
      <c r="BQ38" s="1634"/>
      <c r="BR38" s="1634"/>
      <c r="BS38" s="1635"/>
      <c r="BT38" s="9"/>
      <c r="BU38" s="46" t="s">
        <v>53</v>
      </c>
      <c r="BV38" s="51">
        <v>30105</v>
      </c>
      <c r="BW38" s="68">
        <f>Q38</f>
        <v>0</v>
      </c>
      <c r="BX38" s="68">
        <f>T38</f>
        <v>0</v>
      </c>
      <c r="BY38" s="68">
        <f t="shared" si="2"/>
        <v>0</v>
      </c>
      <c r="BZ38" s="126">
        <f t="shared" si="3"/>
        <v>0</v>
      </c>
      <c r="CA38" s="78" t="str">
        <f t="shared" si="4"/>
        <v/>
      </c>
      <c r="CB38" s="395"/>
      <c r="CC38" s="396"/>
      <c r="CE38" s="46" t="s">
        <v>52</v>
      </c>
      <c r="CF38" s="51">
        <v>230103</v>
      </c>
      <c r="CG38" s="76">
        <f t="shared" si="5"/>
        <v>0</v>
      </c>
      <c r="CH38" s="126">
        <f t="shared" si="14"/>
        <v>0</v>
      </c>
      <c r="CI38" s="91"/>
      <c r="CJ38" s="378">
        <v>301051</v>
      </c>
      <c r="CK38" s="378">
        <v>301053</v>
      </c>
      <c r="CM38" s="378">
        <v>2301031</v>
      </c>
    </row>
    <row r="39" spans="1:91" s="7" customFormat="1" ht="11.25" customHeight="1" thickTop="1" thickBot="1" x14ac:dyDescent="0.2">
      <c r="A39" s="1687"/>
      <c r="B39" s="40" t="s">
        <v>1332</v>
      </c>
      <c r="C39" s="1366" t="s">
        <v>11</v>
      </c>
      <c r="D39" s="1367"/>
      <c r="E39" s="1434">
        <f>Q39+AZ39</f>
        <v>0</v>
      </c>
      <c r="F39" s="1539"/>
      <c r="G39" s="1540"/>
      <c r="H39" s="1518"/>
      <c r="I39" s="1519"/>
      <c r="J39" s="1519"/>
      <c r="K39" s="1519"/>
      <c r="L39" s="1519"/>
      <c r="M39" s="1520"/>
      <c r="N39" s="1314">
        <f>SUM(N37:P38)</f>
        <v>1990</v>
      </c>
      <c r="O39" s="1315"/>
      <c r="P39" s="1315"/>
      <c r="Q39" s="1231">
        <f>SUM(Q37:S38)</f>
        <v>0</v>
      </c>
      <c r="R39" s="1231"/>
      <c r="S39" s="1341"/>
      <c r="T39" s="1595"/>
      <c r="U39" s="1596"/>
      <c r="V39" s="1596"/>
      <c r="W39" s="1596"/>
      <c r="X39" s="1596"/>
      <c r="Y39" s="1597"/>
      <c r="Z39" s="1630"/>
      <c r="AA39" s="1631"/>
      <c r="AB39" s="1631"/>
      <c r="AC39" s="1631"/>
      <c r="AD39" s="1631"/>
      <c r="AE39" s="1631"/>
      <c r="AF39" s="1631"/>
      <c r="AG39" s="1631"/>
      <c r="AH39" s="1631"/>
      <c r="AI39" s="1631"/>
      <c r="AJ39" s="1631"/>
      <c r="AK39" s="1631"/>
      <c r="AL39" s="1631"/>
      <c r="AM39" s="1631"/>
      <c r="AN39" s="1631"/>
      <c r="AO39" s="1631"/>
      <c r="AP39" s="1631"/>
      <c r="AQ39" s="1632"/>
      <c r="AR39" s="1463" t="s">
        <v>1226</v>
      </c>
      <c r="AS39" s="1464"/>
      <c r="AT39" s="1464"/>
      <c r="AU39" s="1464"/>
      <c r="AV39" s="1465"/>
      <c r="AW39" s="1376">
        <f>SUM(AW37:AY38)</f>
        <v>1250</v>
      </c>
      <c r="AX39" s="1377"/>
      <c r="AY39" s="1377"/>
      <c r="AZ39" s="1378">
        <f>SUM(AZ37:BB38)</f>
        <v>0</v>
      </c>
      <c r="BA39" s="1378"/>
      <c r="BB39" s="1379"/>
      <c r="BC39" s="1620"/>
      <c r="BD39" s="1621"/>
      <c r="BE39" s="1621"/>
      <c r="BF39" s="1621"/>
      <c r="BG39" s="1621"/>
      <c r="BH39" s="1621"/>
      <c r="BI39" s="1621"/>
      <c r="BJ39" s="1621"/>
      <c r="BK39" s="1621"/>
      <c r="BL39" s="1621"/>
      <c r="BM39" s="1621"/>
      <c r="BN39" s="1621"/>
      <c r="BO39" s="1621"/>
      <c r="BP39" s="1621"/>
      <c r="BQ39" s="1621"/>
      <c r="BR39" s="1622"/>
      <c r="BS39" s="1623"/>
      <c r="BT39" s="9"/>
      <c r="BU39" s="112">
        <f>SUM(BY39,CA39:CC39,CG39)</f>
        <v>0</v>
      </c>
      <c r="BV39" s="111"/>
      <c r="BW39" s="69">
        <f>SUM(BW37:BW38)</f>
        <v>0</v>
      </c>
      <c r="BX39" s="69">
        <f t="shared" ref="BX39:BY39" si="15">SUM(BX37:BX38)</f>
        <v>0</v>
      </c>
      <c r="BY39" s="69">
        <f t="shared" si="15"/>
        <v>0</v>
      </c>
      <c r="BZ39" s="127"/>
      <c r="CA39" s="90">
        <f>SUM(CA37:CA38)</f>
        <v>0</v>
      </c>
      <c r="CB39" s="395"/>
      <c r="CC39" s="396"/>
      <c r="CE39" s="63"/>
      <c r="CF39" s="64"/>
      <c r="CG39" s="69">
        <f>SUM(CG37:CG38)</f>
        <v>0</v>
      </c>
      <c r="CH39" s="127"/>
      <c r="CI39" s="91"/>
      <c r="CJ39" s="378"/>
      <c r="CK39" s="378"/>
      <c r="CM39" s="378"/>
    </row>
    <row r="40" spans="1:91" s="7" customFormat="1" ht="11.25" customHeight="1" x14ac:dyDescent="0.15">
      <c r="A40" s="1687"/>
      <c r="B40" s="1151" t="s">
        <v>56</v>
      </c>
      <c r="C40" s="1152"/>
      <c r="D40" s="1152"/>
      <c r="E40" s="1153" t="s">
        <v>57</v>
      </c>
      <c r="F40" s="1153"/>
      <c r="G40" s="1154"/>
      <c r="H40" s="1332"/>
      <c r="I40" s="1311"/>
      <c r="J40" s="1311"/>
      <c r="K40" s="1311"/>
      <c r="L40" s="1311"/>
      <c r="M40" s="1333"/>
      <c r="N40" s="1165">
        <f>IFERROR(VLOOKUP($CJ40,・!$G$2:$H$430,2,FALSE),"")</f>
        <v>660</v>
      </c>
      <c r="O40" s="1166"/>
      <c r="P40" s="1167"/>
      <c r="Q40" s="1160"/>
      <c r="R40" s="1160"/>
      <c r="S40" s="1161"/>
      <c r="T40" s="1310"/>
      <c r="U40" s="1311"/>
      <c r="V40" s="1311"/>
      <c r="W40" s="1311"/>
      <c r="X40" s="1311"/>
      <c r="Y40" s="1312"/>
      <c r="Z40" s="1208"/>
      <c r="AA40" s="1209"/>
      <c r="AB40" s="1209"/>
      <c r="AC40" s="1209"/>
      <c r="AD40" s="1209"/>
      <c r="AE40" s="1209"/>
      <c r="AF40" s="1209"/>
      <c r="AG40" s="1209"/>
      <c r="AH40" s="1209"/>
      <c r="AI40" s="1209"/>
      <c r="AJ40" s="1209"/>
      <c r="AK40" s="1209"/>
      <c r="AL40" s="1209"/>
      <c r="AM40" s="1209"/>
      <c r="AN40" s="1209"/>
      <c r="AO40" s="1209"/>
      <c r="AP40" s="1209"/>
      <c r="AQ40" s="1210"/>
      <c r="AR40" s="1151" t="s">
        <v>56</v>
      </c>
      <c r="AS40" s="1152"/>
      <c r="AT40" s="1152"/>
      <c r="AU40" s="1505" t="s">
        <v>64</v>
      </c>
      <c r="AV40" s="1506"/>
      <c r="AW40" s="1650">
        <f>IFERROR(VLOOKUP($CM40,・!$G$2:$H$430,2,FALSE),"")</f>
        <v>220</v>
      </c>
      <c r="AX40" s="1651"/>
      <c r="AY40" s="1652"/>
      <c r="AZ40" s="1238"/>
      <c r="BA40" s="1238"/>
      <c r="BB40" s="1256"/>
      <c r="BC40" s="1222"/>
      <c r="BD40" s="1223"/>
      <c r="BE40" s="1223"/>
      <c r="BF40" s="1223"/>
      <c r="BG40" s="1223"/>
      <c r="BH40" s="1223"/>
      <c r="BI40" s="1223"/>
      <c r="BJ40" s="1223"/>
      <c r="BK40" s="1223"/>
      <c r="BL40" s="1223"/>
      <c r="BM40" s="1223"/>
      <c r="BN40" s="1223"/>
      <c r="BO40" s="1223"/>
      <c r="BP40" s="1223"/>
      <c r="BQ40" s="1223"/>
      <c r="BR40" s="1223"/>
      <c r="BS40" s="1224"/>
      <c r="BT40" s="9"/>
      <c r="BU40" s="46" t="s">
        <v>56</v>
      </c>
      <c r="BV40" s="51">
        <v>30106</v>
      </c>
      <c r="BW40" s="68">
        <f t="shared" ref="BW40:BW49" si="16">Q40</f>
        <v>0</v>
      </c>
      <c r="BX40" s="68">
        <f t="shared" ref="BX40:BX49" si="17">T40</f>
        <v>0</v>
      </c>
      <c r="BY40" s="68">
        <f t="shared" si="2"/>
        <v>0</v>
      </c>
      <c r="BZ40" s="126">
        <f t="shared" si="3"/>
        <v>0</v>
      </c>
      <c r="CA40" s="78" t="str">
        <f t="shared" si="4"/>
        <v/>
      </c>
      <c r="CB40" s="395"/>
      <c r="CC40" s="396"/>
      <c r="CE40" s="46" t="s">
        <v>1402</v>
      </c>
      <c r="CF40" s="51">
        <v>30107</v>
      </c>
      <c r="CG40" s="76">
        <f t="shared" si="5"/>
        <v>0</v>
      </c>
      <c r="CH40" s="126">
        <f t="shared" ref="CH40:CH41" si="18">BC40</f>
        <v>0</v>
      </c>
      <c r="CI40" s="91"/>
      <c r="CJ40" s="378">
        <v>301061</v>
      </c>
      <c r="CK40" s="378">
        <v>301063</v>
      </c>
      <c r="CM40" s="378">
        <v>301071</v>
      </c>
    </row>
    <row r="41" spans="1:91" s="7" customFormat="1" ht="11.25" customHeight="1" x14ac:dyDescent="0.15">
      <c r="A41" s="1687"/>
      <c r="B41" s="1019" t="s">
        <v>59</v>
      </c>
      <c r="C41" s="1015"/>
      <c r="D41" s="1015"/>
      <c r="E41" s="1071" t="s">
        <v>36</v>
      </c>
      <c r="F41" s="1071"/>
      <c r="G41" s="1072"/>
      <c r="H41" s="1481"/>
      <c r="I41" s="1482"/>
      <c r="J41" s="1482"/>
      <c r="K41" s="1482"/>
      <c r="L41" s="1482"/>
      <c r="M41" s="1483"/>
      <c r="N41" s="1077">
        <f>IFERROR(VLOOKUP($CJ41,・!$G$2:$H$430,2,FALSE),"")</f>
        <v>610</v>
      </c>
      <c r="O41" s="1078"/>
      <c r="P41" s="1079"/>
      <c r="Q41" s="960"/>
      <c r="R41" s="960"/>
      <c r="S41" s="961"/>
      <c r="T41" s="1530"/>
      <c r="U41" s="1482"/>
      <c r="V41" s="1482"/>
      <c r="W41" s="1482"/>
      <c r="X41" s="1482"/>
      <c r="Y41" s="1531"/>
      <c r="Z41" s="967"/>
      <c r="AA41" s="968"/>
      <c r="AB41" s="968"/>
      <c r="AC41" s="968"/>
      <c r="AD41" s="968"/>
      <c r="AE41" s="968"/>
      <c r="AF41" s="968"/>
      <c r="AG41" s="968"/>
      <c r="AH41" s="968"/>
      <c r="AI41" s="968"/>
      <c r="AJ41" s="968"/>
      <c r="AK41" s="968"/>
      <c r="AL41" s="968"/>
      <c r="AM41" s="968"/>
      <c r="AN41" s="968"/>
      <c r="AO41" s="968"/>
      <c r="AP41" s="968"/>
      <c r="AQ41" s="969"/>
      <c r="AR41" s="1019" t="s">
        <v>59</v>
      </c>
      <c r="AS41" s="1015"/>
      <c r="AT41" s="1015"/>
      <c r="AU41" s="955" t="s">
        <v>10</v>
      </c>
      <c r="AV41" s="1293"/>
      <c r="AW41" s="1244">
        <f>IFERROR(VLOOKUP($CM41,・!$G$2:$H$430,2,FALSE),"")</f>
        <v>50</v>
      </c>
      <c r="AX41" s="1245"/>
      <c r="AY41" s="1246"/>
      <c r="AZ41" s="1647"/>
      <c r="BA41" s="1655"/>
      <c r="BB41" s="1656"/>
      <c r="BC41" s="1103"/>
      <c r="BD41" s="1104"/>
      <c r="BE41" s="1104"/>
      <c r="BF41" s="1104"/>
      <c r="BG41" s="1104"/>
      <c r="BH41" s="1104"/>
      <c r="BI41" s="1104"/>
      <c r="BJ41" s="1104"/>
      <c r="BK41" s="1104"/>
      <c r="BL41" s="1104"/>
      <c r="BM41" s="1104"/>
      <c r="BN41" s="1104"/>
      <c r="BO41" s="1104"/>
      <c r="BP41" s="1104"/>
      <c r="BQ41" s="1104"/>
      <c r="BR41" s="1104"/>
      <c r="BS41" s="1105"/>
      <c r="BT41" s="9"/>
      <c r="BU41" s="46" t="s">
        <v>59</v>
      </c>
      <c r="BV41" s="51">
        <v>30108</v>
      </c>
      <c r="BW41" s="68">
        <f t="shared" si="16"/>
        <v>0</v>
      </c>
      <c r="BX41" s="68">
        <f t="shared" si="17"/>
        <v>0</v>
      </c>
      <c r="BY41" s="68">
        <f t="shared" si="2"/>
        <v>0</v>
      </c>
      <c r="BZ41" s="126">
        <f t="shared" si="3"/>
        <v>0</v>
      </c>
      <c r="CA41" s="78" t="str">
        <f t="shared" si="4"/>
        <v/>
      </c>
      <c r="CB41" s="395"/>
      <c r="CC41" s="396"/>
      <c r="CE41" s="46" t="s">
        <v>1403</v>
      </c>
      <c r="CF41" s="51">
        <v>30109</v>
      </c>
      <c r="CG41" s="76">
        <f t="shared" si="5"/>
        <v>0</v>
      </c>
      <c r="CH41" s="126">
        <f t="shared" si="18"/>
        <v>0</v>
      </c>
      <c r="CI41" s="91"/>
      <c r="CJ41" s="378">
        <v>301081</v>
      </c>
      <c r="CK41" s="378">
        <v>301083</v>
      </c>
      <c r="CM41" s="378">
        <v>301091</v>
      </c>
    </row>
    <row r="42" spans="1:91" s="7" customFormat="1" ht="11.25" customHeight="1" x14ac:dyDescent="0.15">
      <c r="A42" s="1687"/>
      <c r="B42" s="1019" t="s">
        <v>62</v>
      </c>
      <c r="C42" s="1015"/>
      <c r="D42" s="1015"/>
      <c r="E42" s="1071" t="s">
        <v>14</v>
      </c>
      <c r="F42" s="1071"/>
      <c r="G42" s="1072"/>
      <c r="H42" s="1481"/>
      <c r="I42" s="1482"/>
      <c r="J42" s="1482"/>
      <c r="K42" s="1482"/>
      <c r="L42" s="1482"/>
      <c r="M42" s="1483"/>
      <c r="N42" s="1077">
        <f>IFERROR(VLOOKUP($CJ42,・!$G$2:$H$430,2,FALSE),"")</f>
        <v>800</v>
      </c>
      <c r="O42" s="1078"/>
      <c r="P42" s="1079"/>
      <c r="Q42" s="960"/>
      <c r="R42" s="960"/>
      <c r="S42" s="961"/>
      <c r="T42" s="1530"/>
      <c r="U42" s="1482"/>
      <c r="V42" s="1482"/>
      <c r="W42" s="1482"/>
      <c r="X42" s="1482"/>
      <c r="Y42" s="1531"/>
      <c r="Z42" s="967"/>
      <c r="AA42" s="968"/>
      <c r="AB42" s="968"/>
      <c r="AC42" s="968"/>
      <c r="AD42" s="968"/>
      <c r="AE42" s="968"/>
      <c r="AF42" s="968"/>
      <c r="AG42" s="968"/>
      <c r="AH42" s="968"/>
      <c r="AI42" s="968"/>
      <c r="AJ42" s="968"/>
      <c r="AK42" s="968"/>
      <c r="AL42" s="968"/>
      <c r="AM42" s="968"/>
      <c r="AN42" s="968"/>
      <c r="AO42" s="968"/>
      <c r="AP42" s="968"/>
      <c r="AQ42" s="969"/>
      <c r="AR42" s="1606" t="s">
        <v>54</v>
      </c>
      <c r="AS42" s="1607"/>
      <c r="AT42" s="1014"/>
      <c r="AU42" s="1293" t="s">
        <v>118</v>
      </c>
      <c r="AV42" s="1701"/>
      <c r="AW42" s="1244">
        <f>IFERROR(VLOOKUP($CM42,・!$G$2:$H$430,2,FALSE),"")</f>
        <v>250</v>
      </c>
      <c r="AX42" s="1245"/>
      <c r="AY42" s="1246"/>
      <c r="AZ42" s="1647"/>
      <c r="BA42" s="1655"/>
      <c r="BB42" s="1656"/>
      <c r="BC42" s="1103"/>
      <c r="BD42" s="1104"/>
      <c r="BE42" s="1104"/>
      <c r="BF42" s="1104"/>
      <c r="BG42" s="1104"/>
      <c r="BH42" s="1104"/>
      <c r="BI42" s="1104"/>
      <c r="BJ42" s="1104"/>
      <c r="BK42" s="1104"/>
      <c r="BL42" s="1104"/>
      <c r="BM42" s="1104"/>
      <c r="BN42" s="1104"/>
      <c r="BO42" s="1104"/>
      <c r="BP42" s="1104"/>
      <c r="BQ42" s="1104"/>
      <c r="BR42" s="1104"/>
      <c r="BS42" s="1105"/>
      <c r="BT42" s="9"/>
      <c r="BU42" s="46" t="s">
        <v>62</v>
      </c>
      <c r="BV42" s="51">
        <v>30111</v>
      </c>
      <c r="BW42" s="68">
        <f t="shared" si="16"/>
        <v>0</v>
      </c>
      <c r="BX42" s="68">
        <f t="shared" si="17"/>
        <v>0</v>
      </c>
      <c r="BY42" s="68">
        <f t="shared" si="2"/>
        <v>0</v>
      </c>
      <c r="BZ42" s="126">
        <f t="shared" si="3"/>
        <v>0</v>
      </c>
      <c r="CA42" s="78" t="str">
        <f t="shared" si="4"/>
        <v/>
      </c>
      <c r="CB42" s="395"/>
      <c r="CC42" s="396"/>
      <c r="CE42" s="46" t="s">
        <v>1404</v>
      </c>
      <c r="CF42" s="51">
        <v>230115</v>
      </c>
      <c r="CG42" s="76">
        <f t="shared" si="5"/>
        <v>0</v>
      </c>
      <c r="CH42" s="126">
        <f>BC42</f>
        <v>0</v>
      </c>
      <c r="CI42" s="91"/>
      <c r="CJ42" s="378">
        <v>301111</v>
      </c>
      <c r="CK42" s="378">
        <v>301113</v>
      </c>
      <c r="CM42" s="378">
        <v>2301151</v>
      </c>
    </row>
    <row r="43" spans="1:91" s="7" customFormat="1" ht="11.25" customHeight="1" x14ac:dyDescent="0.15">
      <c r="A43" s="1687"/>
      <c r="B43" s="1019" t="s">
        <v>54</v>
      </c>
      <c r="C43" s="1015"/>
      <c r="D43" s="1015"/>
      <c r="E43" s="1071" t="s">
        <v>12</v>
      </c>
      <c r="F43" s="1071"/>
      <c r="G43" s="1072"/>
      <c r="H43" s="1481"/>
      <c r="I43" s="1482"/>
      <c r="J43" s="1482"/>
      <c r="K43" s="1482"/>
      <c r="L43" s="1482"/>
      <c r="M43" s="1483"/>
      <c r="N43" s="1077">
        <f>IFERROR(VLOOKUP($CJ43,・!$G$2:$H$430,2,FALSE),"")</f>
        <v>1200</v>
      </c>
      <c r="O43" s="1078"/>
      <c r="P43" s="1079"/>
      <c r="Q43" s="960"/>
      <c r="R43" s="960"/>
      <c r="S43" s="961"/>
      <c r="T43" s="1530"/>
      <c r="U43" s="1482"/>
      <c r="V43" s="1482"/>
      <c r="W43" s="1482"/>
      <c r="X43" s="1482"/>
      <c r="Y43" s="1531"/>
      <c r="Z43" s="967"/>
      <c r="AA43" s="968"/>
      <c r="AB43" s="968"/>
      <c r="AC43" s="968"/>
      <c r="AD43" s="968"/>
      <c r="AE43" s="968"/>
      <c r="AF43" s="968"/>
      <c r="AG43" s="968"/>
      <c r="AH43" s="968"/>
      <c r="AI43" s="968"/>
      <c r="AJ43" s="968"/>
      <c r="AK43" s="968"/>
      <c r="AL43" s="968"/>
      <c r="AM43" s="968"/>
      <c r="AN43" s="968"/>
      <c r="AO43" s="968"/>
      <c r="AP43" s="968"/>
      <c r="AQ43" s="969"/>
      <c r="AR43" s="1606" t="s">
        <v>61</v>
      </c>
      <c r="AS43" s="1607"/>
      <c r="AT43" s="1014"/>
      <c r="AU43" s="1653" t="s">
        <v>69</v>
      </c>
      <c r="AV43" s="1654"/>
      <c r="AW43" s="1244">
        <f>IFERROR(VLOOKUP($CM43,・!$G$2:$H$430,2,FALSE),"")</f>
        <v>110</v>
      </c>
      <c r="AX43" s="1245"/>
      <c r="AY43" s="1246"/>
      <c r="AZ43" s="1647"/>
      <c r="BA43" s="1655"/>
      <c r="BB43" s="1656"/>
      <c r="BC43" s="1103"/>
      <c r="BD43" s="1104"/>
      <c r="BE43" s="1104"/>
      <c r="BF43" s="1104"/>
      <c r="BG43" s="1104"/>
      <c r="BH43" s="1104"/>
      <c r="BI43" s="1104"/>
      <c r="BJ43" s="1104"/>
      <c r="BK43" s="1104"/>
      <c r="BL43" s="1104"/>
      <c r="BM43" s="1104"/>
      <c r="BN43" s="1104"/>
      <c r="BO43" s="1104"/>
      <c r="BP43" s="1104"/>
      <c r="BQ43" s="1104"/>
      <c r="BR43" s="1104"/>
      <c r="BS43" s="1105"/>
      <c r="BT43" s="9"/>
      <c r="BU43" s="46" t="s">
        <v>54</v>
      </c>
      <c r="BV43" s="51">
        <v>30114</v>
      </c>
      <c r="BW43" s="68">
        <f t="shared" si="16"/>
        <v>0</v>
      </c>
      <c r="BX43" s="68">
        <f t="shared" si="17"/>
        <v>0</v>
      </c>
      <c r="BY43" s="68">
        <f t="shared" si="2"/>
        <v>0</v>
      </c>
      <c r="BZ43" s="126">
        <f t="shared" si="3"/>
        <v>0</v>
      </c>
      <c r="CA43" s="78" t="str">
        <f t="shared" si="4"/>
        <v/>
      </c>
      <c r="CB43" s="395"/>
      <c r="CC43" s="396"/>
      <c r="CE43" s="46" t="s">
        <v>1406</v>
      </c>
      <c r="CF43" s="51">
        <v>30125</v>
      </c>
      <c r="CG43" s="76">
        <f>AZ43</f>
        <v>0</v>
      </c>
      <c r="CH43" s="126">
        <f>BC43</f>
        <v>0</v>
      </c>
      <c r="CI43" s="91"/>
      <c r="CJ43" s="378">
        <v>301141</v>
      </c>
      <c r="CK43" s="378">
        <v>301143</v>
      </c>
      <c r="CM43" s="378">
        <v>301251</v>
      </c>
    </row>
    <row r="44" spans="1:91" s="7" customFormat="1" ht="11.25" customHeight="1" x14ac:dyDescent="0.15">
      <c r="A44" s="1687"/>
      <c r="B44" s="1019" t="s">
        <v>60</v>
      </c>
      <c r="C44" s="1015"/>
      <c r="D44" s="1015"/>
      <c r="E44" s="1071" t="s">
        <v>14</v>
      </c>
      <c r="F44" s="1071"/>
      <c r="G44" s="1072"/>
      <c r="H44" s="1481"/>
      <c r="I44" s="1482"/>
      <c r="J44" s="1482"/>
      <c r="K44" s="1482"/>
      <c r="L44" s="1482"/>
      <c r="M44" s="1483"/>
      <c r="N44" s="1077">
        <f>IFERROR(VLOOKUP($CJ44,・!$G$2:$H$430,2,FALSE),"")</f>
        <v>980</v>
      </c>
      <c r="O44" s="1078"/>
      <c r="P44" s="1079"/>
      <c r="Q44" s="960"/>
      <c r="R44" s="960"/>
      <c r="S44" s="961"/>
      <c r="T44" s="1530"/>
      <c r="U44" s="1482"/>
      <c r="V44" s="1482"/>
      <c r="W44" s="1482"/>
      <c r="X44" s="1482"/>
      <c r="Y44" s="1531"/>
      <c r="Z44" s="967"/>
      <c r="AA44" s="968"/>
      <c r="AB44" s="968"/>
      <c r="AC44" s="968"/>
      <c r="AD44" s="968"/>
      <c r="AE44" s="968"/>
      <c r="AF44" s="968"/>
      <c r="AG44" s="968"/>
      <c r="AH44" s="968"/>
      <c r="AI44" s="968"/>
      <c r="AJ44" s="968"/>
      <c r="AK44" s="968"/>
      <c r="AL44" s="968"/>
      <c r="AM44" s="968"/>
      <c r="AN44" s="968"/>
      <c r="AO44" s="968"/>
      <c r="AP44" s="968"/>
      <c r="AQ44" s="969"/>
      <c r="AR44" s="1019" t="s">
        <v>61</v>
      </c>
      <c r="AS44" s="1015"/>
      <c r="AT44" s="1015"/>
      <c r="AU44" s="955" t="s">
        <v>119</v>
      </c>
      <c r="AV44" s="1293"/>
      <c r="AW44" s="1244">
        <f>IFERROR(VLOOKUP($CM44,・!$G$2:$H$430,2,FALSE),"")</f>
        <v>120</v>
      </c>
      <c r="AX44" s="1245"/>
      <c r="AY44" s="1246"/>
      <c r="AZ44" s="1647"/>
      <c r="BA44" s="1655"/>
      <c r="BB44" s="1656"/>
      <c r="BC44" s="1673"/>
      <c r="BD44" s="1174"/>
      <c r="BE44" s="1174"/>
      <c r="BF44" s="1174"/>
      <c r="BG44" s="1174"/>
      <c r="BH44" s="1174"/>
      <c r="BI44" s="1174"/>
      <c r="BJ44" s="1174"/>
      <c r="BK44" s="1174"/>
      <c r="BL44" s="1174"/>
      <c r="BM44" s="1174"/>
      <c r="BN44" s="1174"/>
      <c r="BO44" s="1174"/>
      <c r="BP44" s="1174"/>
      <c r="BQ44" s="1174"/>
      <c r="BR44" s="1174"/>
      <c r="BS44" s="1175"/>
      <c r="BT44" s="9"/>
      <c r="BU44" s="46" t="s">
        <v>60</v>
      </c>
      <c r="BV44" s="51">
        <v>30110</v>
      </c>
      <c r="BW44" s="68">
        <f t="shared" si="16"/>
        <v>0</v>
      </c>
      <c r="BX44" s="68">
        <f t="shared" si="17"/>
        <v>0</v>
      </c>
      <c r="BY44" s="68">
        <f t="shared" si="2"/>
        <v>0</v>
      </c>
      <c r="BZ44" s="126">
        <f t="shared" si="3"/>
        <v>0</v>
      </c>
      <c r="CA44" s="78" t="str">
        <f t="shared" si="4"/>
        <v/>
      </c>
      <c r="CB44" s="395"/>
      <c r="CC44" s="396"/>
      <c r="CE44" s="46" t="s">
        <v>1406</v>
      </c>
      <c r="CF44" s="51">
        <v>230126</v>
      </c>
      <c r="CG44" s="76">
        <f>AZ44</f>
        <v>0</v>
      </c>
      <c r="CH44" s="126">
        <f>BC44</f>
        <v>0</v>
      </c>
      <c r="CI44" s="91"/>
      <c r="CJ44" s="378">
        <v>301101</v>
      </c>
      <c r="CK44" s="378">
        <v>301103</v>
      </c>
      <c r="CM44" s="378">
        <v>2301261</v>
      </c>
    </row>
    <row r="45" spans="1:91" s="7" customFormat="1" ht="11.25" customHeight="1" x14ac:dyDescent="0.15">
      <c r="A45" s="1687"/>
      <c r="B45" s="1147" t="s">
        <v>65</v>
      </c>
      <c r="C45" s="1148"/>
      <c r="D45" s="1148"/>
      <c r="E45" s="1090" t="s">
        <v>14</v>
      </c>
      <c r="F45" s="1090"/>
      <c r="G45" s="1091"/>
      <c r="H45" s="1704"/>
      <c r="I45" s="1593"/>
      <c r="J45" s="1593"/>
      <c r="K45" s="1593"/>
      <c r="L45" s="1593"/>
      <c r="M45" s="1705"/>
      <c r="N45" s="1077">
        <f>IFERROR(VLOOKUP($CJ45,・!$G$2:$H$430,2,FALSE),"")</f>
        <v>740</v>
      </c>
      <c r="O45" s="1078"/>
      <c r="P45" s="1079"/>
      <c r="Q45" s="1083"/>
      <c r="R45" s="1083"/>
      <c r="S45" s="1084"/>
      <c r="T45" s="1592"/>
      <c r="U45" s="1593"/>
      <c r="V45" s="1593"/>
      <c r="W45" s="1593"/>
      <c r="X45" s="1593"/>
      <c r="Y45" s="1594"/>
      <c r="Z45" s="957"/>
      <c r="AA45" s="958"/>
      <c r="AB45" s="958"/>
      <c r="AC45" s="958"/>
      <c r="AD45" s="958"/>
      <c r="AE45" s="958"/>
      <c r="AF45" s="958"/>
      <c r="AG45" s="958"/>
      <c r="AH45" s="958"/>
      <c r="AI45" s="958"/>
      <c r="AJ45" s="958"/>
      <c r="AK45" s="958"/>
      <c r="AL45" s="958"/>
      <c r="AM45" s="958"/>
      <c r="AN45" s="958"/>
      <c r="AO45" s="958"/>
      <c r="AP45" s="958"/>
      <c r="AQ45" s="959"/>
      <c r="AR45" s="1541"/>
      <c r="AS45" s="1542"/>
      <c r="AT45" s="1542"/>
      <c r="AU45" s="1542"/>
      <c r="AV45" s="1543"/>
      <c r="AW45" s="1550"/>
      <c r="AX45" s="1542"/>
      <c r="AY45" s="1542"/>
      <c r="AZ45" s="1542"/>
      <c r="BA45" s="1542"/>
      <c r="BB45" s="1551"/>
      <c r="BC45" s="1556"/>
      <c r="BD45" s="1542"/>
      <c r="BE45" s="1542"/>
      <c r="BF45" s="1542"/>
      <c r="BG45" s="1542"/>
      <c r="BH45" s="1542"/>
      <c r="BI45" s="1542"/>
      <c r="BJ45" s="1542"/>
      <c r="BK45" s="1542"/>
      <c r="BL45" s="1542"/>
      <c r="BM45" s="1542"/>
      <c r="BN45" s="1542"/>
      <c r="BO45" s="1542"/>
      <c r="BP45" s="1542"/>
      <c r="BQ45" s="1542"/>
      <c r="BR45" s="1542"/>
      <c r="BS45" s="1551"/>
      <c r="BT45" s="9"/>
      <c r="BU45" s="46" t="s">
        <v>65</v>
      </c>
      <c r="BV45" s="51">
        <v>30121</v>
      </c>
      <c r="BW45" s="68">
        <f t="shared" si="16"/>
        <v>0</v>
      </c>
      <c r="BX45" s="68">
        <f t="shared" si="17"/>
        <v>0</v>
      </c>
      <c r="BY45" s="68">
        <f t="shared" si="2"/>
        <v>0</v>
      </c>
      <c r="BZ45" s="126">
        <f t="shared" si="3"/>
        <v>0</v>
      </c>
      <c r="CA45" s="78" t="str">
        <f t="shared" si="4"/>
        <v/>
      </c>
      <c r="CB45" s="395"/>
      <c r="CC45" s="396"/>
      <c r="CE45" s="46"/>
      <c r="CF45" s="51"/>
      <c r="CG45" s="76">
        <f>AZ45</f>
        <v>0</v>
      </c>
      <c r="CH45" s="126">
        <f>BC45</f>
        <v>0</v>
      </c>
      <c r="CI45" s="91"/>
      <c r="CJ45" s="378">
        <v>301211</v>
      </c>
      <c r="CK45" s="378">
        <v>301213</v>
      </c>
      <c r="CM45" s="378"/>
    </row>
    <row r="46" spans="1:91" s="7" customFormat="1" ht="11.25" customHeight="1" x14ac:dyDescent="0.15">
      <c r="A46" s="1687"/>
      <c r="B46" s="1120" t="s">
        <v>66</v>
      </c>
      <c r="C46" s="1121"/>
      <c r="D46" s="1121"/>
      <c r="E46" s="1071" t="s">
        <v>14</v>
      </c>
      <c r="F46" s="1071"/>
      <c r="G46" s="1072"/>
      <c r="H46" s="1481"/>
      <c r="I46" s="1482"/>
      <c r="J46" s="1482"/>
      <c r="K46" s="1482"/>
      <c r="L46" s="1482"/>
      <c r="M46" s="1483"/>
      <c r="N46" s="1077">
        <f>IFERROR(VLOOKUP($CJ46,・!$G$2:$H$430,2,FALSE),"")</f>
        <v>700</v>
      </c>
      <c r="O46" s="1078"/>
      <c r="P46" s="1079"/>
      <c r="Q46" s="960"/>
      <c r="R46" s="960"/>
      <c r="S46" s="961"/>
      <c r="T46" s="1530"/>
      <c r="U46" s="1482"/>
      <c r="V46" s="1482"/>
      <c r="W46" s="1482"/>
      <c r="X46" s="1482"/>
      <c r="Y46" s="1531"/>
      <c r="Z46" s="967"/>
      <c r="AA46" s="968"/>
      <c r="AB46" s="968"/>
      <c r="AC46" s="968"/>
      <c r="AD46" s="968"/>
      <c r="AE46" s="968"/>
      <c r="AF46" s="968"/>
      <c r="AG46" s="968"/>
      <c r="AH46" s="968"/>
      <c r="AI46" s="968"/>
      <c r="AJ46" s="968"/>
      <c r="AK46" s="968"/>
      <c r="AL46" s="968"/>
      <c r="AM46" s="968"/>
      <c r="AN46" s="968"/>
      <c r="AO46" s="968"/>
      <c r="AP46" s="968"/>
      <c r="AQ46" s="969"/>
      <c r="AR46" s="1544"/>
      <c r="AS46" s="1545"/>
      <c r="AT46" s="1545"/>
      <c r="AU46" s="1545"/>
      <c r="AV46" s="1546"/>
      <c r="AW46" s="1552"/>
      <c r="AX46" s="1545"/>
      <c r="AY46" s="1545"/>
      <c r="AZ46" s="1545"/>
      <c r="BA46" s="1545"/>
      <c r="BB46" s="1553"/>
      <c r="BC46" s="1557"/>
      <c r="BD46" s="1545"/>
      <c r="BE46" s="1545"/>
      <c r="BF46" s="1545"/>
      <c r="BG46" s="1545"/>
      <c r="BH46" s="1545"/>
      <c r="BI46" s="1545"/>
      <c r="BJ46" s="1545"/>
      <c r="BK46" s="1545"/>
      <c r="BL46" s="1545"/>
      <c r="BM46" s="1545"/>
      <c r="BN46" s="1545"/>
      <c r="BO46" s="1545"/>
      <c r="BP46" s="1545"/>
      <c r="BQ46" s="1545"/>
      <c r="BR46" s="1545"/>
      <c r="BS46" s="1553"/>
      <c r="BT46" s="9"/>
      <c r="BU46" s="46" t="s">
        <v>66</v>
      </c>
      <c r="BV46" s="51">
        <v>30122</v>
      </c>
      <c r="BW46" s="68">
        <f t="shared" si="16"/>
        <v>0</v>
      </c>
      <c r="BX46" s="68">
        <f t="shared" si="17"/>
        <v>0</v>
      </c>
      <c r="BY46" s="68">
        <f t="shared" si="2"/>
        <v>0</v>
      </c>
      <c r="BZ46" s="126">
        <f t="shared" si="3"/>
        <v>0</v>
      </c>
      <c r="CA46" s="78" t="str">
        <f t="shared" si="4"/>
        <v/>
      </c>
      <c r="CB46" s="395"/>
      <c r="CC46" s="396"/>
      <c r="CE46" s="46"/>
      <c r="CF46" s="51"/>
      <c r="CG46" s="76"/>
      <c r="CH46" s="126"/>
      <c r="CI46" s="91"/>
      <c r="CJ46" s="378">
        <v>301221</v>
      </c>
      <c r="CK46" s="378">
        <v>301223</v>
      </c>
      <c r="CM46" s="378"/>
    </row>
    <row r="47" spans="1:91" s="7" customFormat="1" ht="11.25" customHeight="1" x14ac:dyDescent="0.15">
      <c r="A47" s="1687"/>
      <c r="B47" s="1120" t="s">
        <v>61</v>
      </c>
      <c r="C47" s="1121"/>
      <c r="D47" s="1121"/>
      <c r="E47" s="1071" t="s">
        <v>63</v>
      </c>
      <c r="F47" s="1071"/>
      <c r="G47" s="1072"/>
      <c r="H47" s="1481"/>
      <c r="I47" s="1482"/>
      <c r="J47" s="1482"/>
      <c r="K47" s="1482"/>
      <c r="L47" s="1482"/>
      <c r="M47" s="1483"/>
      <c r="N47" s="1077">
        <f>IFERROR(VLOOKUP($CJ47,・!$G$2:$H$430,2,FALSE),"")</f>
        <v>400</v>
      </c>
      <c r="O47" s="1078"/>
      <c r="P47" s="1079"/>
      <c r="Q47" s="960"/>
      <c r="R47" s="960"/>
      <c r="S47" s="961"/>
      <c r="T47" s="1530"/>
      <c r="U47" s="1482"/>
      <c r="V47" s="1482"/>
      <c r="W47" s="1482"/>
      <c r="X47" s="1482"/>
      <c r="Y47" s="1531"/>
      <c r="Z47" s="967"/>
      <c r="AA47" s="968"/>
      <c r="AB47" s="968"/>
      <c r="AC47" s="968"/>
      <c r="AD47" s="968"/>
      <c r="AE47" s="968"/>
      <c r="AF47" s="968"/>
      <c r="AG47" s="968"/>
      <c r="AH47" s="968"/>
      <c r="AI47" s="968"/>
      <c r="AJ47" s="968"/>
      <c r="AK47" s="968"/>
      <c r="AL47" s="968"/>
      <c r="AM47" s="968"/>
      <c r="AN47" s="968"/>
      <c r="AO47" s="968"/>
      <c r="AP47" s="968"/>
      <c r="AQ47" s="969"/>
      <c r="AR47" s="1544"/>
      <c r="AS47" s="1545"/>
      <c r="AT47" s="1545"/>
      <c r="AU47" s="1545"/>
      <c r="AV47" s="1546"/>
      <c r="AW47" s="1552"/>
      <c r="AX47" s="1545"/>
      <c r="AY47" s="1545"/>
      <c r="AZ47" s="1545"/>
      <c r="BA47" s="1545"/>
      <c r="BB47" s="1553"/>
      <c r="BC47" s="1557"/>
      <c r="BD47" s="1545"/>
      <c r="BE47" s="1545"/>
      <c r="BF47" s="1545"/>
      <c r="BG47" s="1545"/>
      <c r="BH47" s="1545"/>
      <c r="BI47" s="1545"/>
      <c r="BJ47" s="1545"/>
      <c r="BK47" s="1545"/>
      <c r="BL47" s="1545"/>
      <c r="BM47" s="1545"/>
      <c r="BN47" s="1545"/>
      <c r="BO47" s="1545"/>
      <c r="BP47" s="1545"/>
      <c r="BQ47" s="1545"/>
      <c r="BR47" s="1545"/>
      <c r="BS47" s="1553"/>
      <c r="BT47" s="9"/>
      <c r="BU47" s="46" t="s">
        <v>61</v>
      </c>
      <c r="BV47" s="51">
        <v>30124</v>
      </c>
      <c r="BW47" s="68">
        <f t="shared" si="16"/>
        <v>0</v>
      </c>
      <c r="BX47" s="68">
        <f t="shared" si="17"/>
        <v>0</v>
      </c>
      <c r="BY47" s="68">
        <f t="shared" si="2"/>
        <v>0</v>
      </c>
      <c r="BZ47" s="126">
        <f t="shared" si="3"/>
        <v>0</v>
      </c>
      <c r="CA47" s="78" t="str">
        <f t="shared" si="4"/>
        <v/>
      </c>
      <c r="CB47" s="395"/>
      <c r="CC47" s="396"/>
      <c r="CE47" s="46"/>
      <c r="CF47" s="51"/>
      <c r="CG47" s="76"/>
      <c r="CH47" s="126"/>
      <c r="CI47" s="91"/>
      <c r="CJ47" s="378">
        <v>301241</v>
      </c>
      <c r="CK47" s="378">
        <v>301243</v>
      </c>
      <c r="CM47" s="378"/>
    </row>
    <row r="48" spans="1:91" s="7" customFormat="1" ht="11.25" customHeight="1" x14ac:dyDescent="0.15">
      <c r="A48" s="1687"/>
      <c r="B48" s="1120" t="s">
        <v>67</v>
      </c>
      <c r="C48" s="1121"/>
      <c r="D48" s="1121"/>
      <c r="E48" s="1071" t="s">
        <v>14</v>
      </c>
      <c r="F48" s="1071"/>
      <c r="G48" s="1072"/>
      <c r="H48" s="1481"/>
      <c r="I48" s="1482"/>
      <c r="J48" s="1482"/>
      <c r="K48" s="1482"/>
      <c r="L48" s="1482"/>
      <c r="M48" s="1483"/>
      <c r="N48" s="1077">
        <f>IFERROR(VLOOKUP($CJ48,・!$G$2:$H$430,2,FALSE),"")</f>
        <v>380</v>
      </c>
      <c r="O48" s="1078"/>
      <c r="P48" s="1079"/>
      <c r="Q48" s="960"/>
      <c r="R48" s="960"/>
      <c r="S48" s="961"/>
      <c r="T48" s="1530"/>
      <c r="U48" s="1482"/>
      <c r="V48" s="1482"/>
      <c r="W48" s="1482"/>
      <c r="X48" s="1482"/>
      <c r="Y48" s="1531"/>
      <c r="Z48" s="967"/>
      <c r="AA48" s="968"/>
      <c r="AB48" s="968"/>
      <c r="AC48" s="968"/>
      <c r="AD48" s="968"/>
      <c r="AE48" s="968"/>
      <c r="AF48" s="968"/>
      <c r="AG48" s="968"/>
      <c r="AH48" s="968"/>
      <c r="AI48" s="968"/>
      <c r="AJ48" s="968"/>
      <c r="AK48" s="968"/>
      <c r="AL48" s="968"/>
      <c r="AM48" s="968"/>
      <c r="AN48" s="968"/>
      <c r="AO48" s="968"/>
      <c r="AP48" s="968"/>
      <c r="AQ48" s="969"/>
      <c r="AR48" s="1544"/>
      <c r="AS48" s="1545"/>
      <c r="AT48" s="1545"/>
      <c r="AU48" s="1545"/>
      <c r="AV48" s="1546"/>
      <c r="AW48" s="1552"/>
      <c r="AX48" s="1545"/>
      <c r="AY48" s="1545"/>
      <c r="AZ48" s="1545"/>
      <c r="BA48" s="1545"/>
      <c r="BB48" s="1553"/>
      <c r="BC48" s="1557"/>
      <c r="BD48" s="1545"/>
      <c r="BE48" s="1545"/>
      <c r="BF48" s="1545"/>
      <c r="BG48" s="1545"/>
      <c r="BH48" s="1545"/>
      <c r="BI48" s="1545"/>
      <c r="BJ48" s="1545"/>
      <c r="BK48" s="1545"/>
      <c r="BL48" s="1545"/>
      <c r="BM48" s="1545"/>
      <c r="BN48" s="1545"/>
      <c r="BO48" s="1545"/>
      <c r="BP48" s="1545"/>
      <c r="BQ48" s="1545"/>
      <c r="BR48" s="1545"/>
      <c r="BS48" s="1553"/>
      <c r="BT48" s="9"/>
      <c r="BU48" s="46" t="s">
        <v>67</v>
      </c>
      <c r="BV48" s="51">
        <v>30127</v>
      </c>
      <c r="BW48" s="68">
        <f t="shared" si="16"/>
        <v>0</v>
      </c>
      <c r="BX48" s="68">
        <f t="shared" si="17"/>
        <v>0</v>
      </c>
      <c r="BY48" s="68">
        <f t="shared" si="2"/>
        <v>0</v>
      </c>
      <c r="BZ48" s="126">
        <f t="shared" si="3"/>
        <v>0</v>
      </c>
      <c r="CA48" s="78" t="str">
        <f t="shared" si="4"/>
        <v/>
      </c>
      <c r="CB48" s="395"/>
      <c r="CC48" s="396"/>
      <c r="CE48" s="569"/>
      <c r="CF48" s="570"/>
      <c r="CG48" s="76"/>
      <c r="CH48" s="126"/>
      <c r="CI48" s="91"/>
      <c r="CJ48" s="378">
        <v>301271</v>
      </c>
      <c r="CK48" s="378">
        <v>301273</v>
      </c>
      <c r="CM48" s="378"/>
    </row>
    <row r="49" spans="1:91" s="7" customFormat="1" ht="11.25" customHeight="1" thickBot="1" x14ac:dyDescent="0.2">
      <c r="A49" s="1687"/>
      <c r="B49" s="1475" t="s">
        <v>68</v>
      </c>
      <c r="C49" s="1476"/>
      <c r="D49" s="1476"/>
      <c r="E49" s="1364" t="s">
        <v>14</v>
      </c>
      <c r="F49" s="1364"/>
      <c r="G49" s="1365"/>
      <c r="H49" s="1368"/>
      <c r="I49" s="1335"/>
      <c r="J49" s="1335"/>
      <c r="K49" s="1335"/>
      <c r="L49" s="1335"/>
      <c r="M49" s="1369"/>
      <c r="N49" s="1303">
        <f>IFERROR(VLOOKUP($CJ49,・!$G$2:$H$430,2,FALSE),"")</f>
        <v>90</v>
      </c>
      <c r="O49" s="1304"/>
      <c r="P49" s="1305"/>
      <c r="Q49" s="1306"/>
      <c r="R49" s="1306"/>
      <c r="S49" s="1307"/>
      <c r="T49" s="1334"/>
      <c r="U49" s="1335"/>
      <c r="V49" s="1335"/>
      <c r="W49" s="1335"/>
      <c r="X49" s="1335"/>
      <c r="Y49" s="1336"/>
      <c r="Z49" s="1603"/>
      <c r="AA49" s="1604"/>
      <c r="AB49" s="1604"/>
      <c r="AC49" s="1604"/>
      <c r="AD49" s="1604"/>
      <c r="AE49" s="1604"/>
      <c r="AF49" s="1604"/>
      <c r="AG49" s="1604"/>
      <c r="AH49" s="1604"/>
      <c r="AI49" s="1604"/>
      <c r="AJ49" s="1604"/>
      <c r="AK49" s="1604"/>
      <c r="AL49" s="1604"/>
      <c r="AM49" s="1604"/>
      <c r="AN49" s="1604"/>
      <c r="AO49" s="1604"/>
      <c r="AP49" s="1604"/>
      <c r="AQ49" s="1605"/>
      <c r="AR49" s="1547"/>
      <c r="AS49" s="1548"/>
      <c r="AT49" s="1548"/>
      <c r="AU49" s="1548"/>
      <c r="AV49" s="1549"/>
      <c r="AW49" s="1554"/>
      <c r="AX49" s="1548"/>
      <c r="AY49" s="1548"/>
      <c r="AZ49" s="1548"/>
      <c r="BA49" s="1548"/>
      <c r="BB49" s="1555"/>
      <c r="BC49" s="1558"/>
      <c r="BD49" s="1548"/>
      <c r="BE49" s="1548"/>
      <c r="BF49" s="1548"/>
      <c r="BG49" s="1548"/>
      <c r="BH49" s="1548"/>
      <c r="BI49" s="1548"/>
      <c r="BJ49" s="1548"/>
      <c r="BK49" s="1548"/>
      <c r="BL49" s="1548"/>
      <c r="BM49" s="1548"/>
      <c r="BN49" s="1548"/>
      <c r="BO49" s="1548"/>
      <c r="BP49" s="1548"/>
      <c r="BQ49" s="1548"/>
      <c r="BR49" s="1548"/>
      <c r="BS49" s="1555"/>
      <c r="BT49" s="9"/>
      <c r="BU49" s="55" t="s">
        <v>68</v>
      </c>
      <c r="BV49" s="65">
        <v>30130</v>
      </c>
      <c r="BW49" s="70">
        <f t="shared" si="16"/>
        <v>0</v>
      </c>
      <c r="BX49" s="70">
        <f t="shared" si="17"/>
        <v>0</v>
      </c>
      <c r="BY49" s="70">
        <f t="shared" si="2"/>
        <v>0</v>
      </c>
      <c r="BZ49" s="128">
        <f t="shared" si="3"/>
        <v>0</v>
      </c>
      <c r="CA49" s="80" t="str">
        <f t="shared" si="4"/>
        <v/>
      </c>
      <c r="CB49" s="397"/>
      <c r="CC49" s="398"/>
      <c r="CE49" s="55"/>
      <c r="CF49" s="60"/>
      <c r="CG49" s="77"/>
      <c r="CH49" s="128"/>
      <c r="CI49" s="91"/>
      <c r="CJ49" s="378">
        <v>301301</v>
      </c>
      <c r="CK49" s="378">
        <v>301303</v>
      </c>
      <c r="CM49" s="383"/>
    </row>
    <row r="50" spans="1:91" s="7" customFormat="1" ht="11.25" customHeight="1" thickTop="1" thickBot="1" x14ac:dyDescent="0.2">
      <c r="A50" s="1688"/>
      <c r="B50" s="40" t="s">
        <v>1351</v>
      </c>
      <c r="C50" s="1366" t="s">
        <v>11</v>
      </c>
      <c r="D50" s="1367"/>
      <c r="E50" s="1434">
        <f>Q50+AZ50</f>
        <v>0</v>
      </c>
      <c r="F50" s="1539"/>
      <c r="G50" s="1540"/>
      <c r="H50" s="1518"/>
      <c r="I50" s="1519"/>
      <c r="J50" s="1519"/>
      <c r="K50" s="1519"/>
      <c r="L50" s="1519"/>
      <c r="M50" s="1520"/>
      <c r="N50" s="1314">
        <f>SUM(N40:P49)</f>
        <v>6560</v>
      </c>
      <c r="O50" s="1315"/>
      <c r="P50" s="1315"/>
      <c r="Q50" s="1231">
        <f>SUM(Q40:S49)</f>
        <v>0</v>
      </c>
      <c r="R50" s="1231"/>
      <c r="S50" s="1341"/>
      <c r="T50" s="1595"/>
      <c r="U50" s="1596"/>
      <c r="V50" s="1596"/>
      <c r="W50" s="1596"/>
      <c r="X50" s="1596"/>
      <c r="Y50" s="1597"/>
      <c r="Z50" s="1630"/>
      <c r="AA50" s="1631"/>
      <c r="AB50" s="1631"/>
      <c r="AC50" s="1631"/>
      <c r="AD50" s="1631"/>
      <c r="AE50" s="1631"/>
      <c r="AF50" s="1631"/>
      <c r="AG50" s="1631"/>
      <c r="AH50" s="1631"/>
      <c r="AI50" s="1631"/>
      <c r="AJ50" s="1631"/>
      <c r="AK50" s="1631"/>
      <c r="AL50" s="1631"/>
      <c r="AM50" s="1631"/>
      <c r="AN50" s="1631"/>
      <c r="AO50" s="1631"/>
      <c r="AP50" s="1631"/>
      <c r="AQ50" s="1632"/>
      <c r="AR50" s="1463" t="s">
        <v>1226</v>
      </c>
      <c r="AS50" s="1464"/>
      <c r="AT50" s="1464"/>
      <c r="AU50" s="1464"/>
      <c r="AV50" s="1465"/>
      <c r="AW50" s="1316">
        <f>SUM(AW40:AY45)</f>
        <v>750</v>
      </c>
      <c r="AX50" s="1317"/>
      <c r="AY50" s="1317"/>
      <c r="AZ50" s="1702">
        <f>SUM(AZ40:BB45)</f>
        <v>0</v>
      </c>
      <c r="BA50" s="1702"/>
      <c r="BB50" s="1703"/>
      <c r="BC50" s="1620"/>
      <c r="BD50" s="1621"/>
      <c r="BE50" s="1621"/>
      <c r="BF50" s="1621"/>
      <c r="BG50" s="1621"/>
      <c r="BH50" s="1621"/>
      <c r="BI50" s="1621"/>
      <c r="BJ50" s="1621"/>
      <c r="BK50" s="1621"/>
      <c r="BL50" s="1621"/>
      <c r="BM50" s="1621"/>
      <c r="BN50" s="1621"/>
      <c r="BO50" s="1621"/>
      <c r="BP50" s="1621"/>
      <c r="BQ50" s="1621"/>
      <c r="BR50" s="1622"/>
      <c r="BS50" s="1623"/>
      <c r="BU50" s="152">
        <f>SUM(BY50,CA50:CC50,CG50)</f>
        <v>0</v>
      </c>
      <c r="BV50" s="153"/>
      <c r="BW50" s="154">
        <f>SUM(BW40:BW49)</f>
        <v>0</v>
      </c>
      <c r="BX50" s="154">
        <f t="shared" ref="BX50:BY50" si="19">SUM(BX40:BX49)</f>
        <v>0</v>
      </c>
      <c r="BY50" s="154">
        <f t="shared" si="19"/>
        <v>0</v>
      </c>
      <c r="BZ50" s="155"/>
      <c r="CA50" s="156">
        <f>SUM(CA40:CA49)</f>
        <v>0</v>
      </c>
      <c r="CB50" s="399">
        <f t="shared" ref="CB50:CC50" si="20">SUM(CB40:CB49)</f>
        <v>0</v>
      </c>
      <c r="CC50" s="400">
        <f t="shared" si="20"/>
        <v>0</v>
      </c>
      <c r="CE50" s="143"/>
      <c r="CF50" s="144"/>
      <c r="CG50" s="154">
        <f>SUM(CG40:CG49)</f>
        <v>0</v>
      </c>
      <c r="CH50" s="155">
        <f>BC50</f>
        <v>0</v>
      </c>
      <c r="CI50" s="91"/>
      <c r="CM50" s="383"/>
    </row>
    <row r="51" spans="1:91" s="110" customFormat="1" ht="11.25" customHeight="1" thickBot="1" x14ac:dyDescent="0.2">
      <c r="A51" s="1456" t="s">
        <v>1408</v>
      </c>
      <c r="B51" s="1457"/>
      <c r="C51" s="1457"/>
      <c r="D51" s="1458"/>
      <c r="E51" s="1612">
        <f>SUM(E50,E39,E36,E34,E26,E22,E18,E12)</f>
        <v>0</v>
      </c>
      <c r="F51" s="1612"/>
      <c r="G51" s="1613"/>
      <c r="H51" s="1614">
        <f>SUM(H18,H12)</f>
        <v>24980</v>
      </c>
      <c r="I51" s="1615"/>
      <c r="J51" s="1615"/>
      <c r="K51" s="1616">
        <f>SUM(K18,K12)</f>
        <v>0</v>
      </c>
      <c r="L51" s="1616"/>
      <c r="M51" s="1617"/>
      <c r="N51" s="1614">
        <f>SUM(N50,N39,N36,N34,N26,N22,N18,N12)</f>
        <v>55530</v>
      </c>
      <c r="O51" s="1615"/>
      <c r="P51" s="1615"/>
      <c r="Q51" s="1616">
        <f>SUM(Q50,Q39,Q36,Q34,Q26,Q22,Q18,Q12)</f>
        <v>0</v>
      </c>
      <c r="R51" s="1616"/>
      <c r="S51" s="1617"/>
      <c r="T51" s="1618">
        <f>SUM(T18,T12)</f>
        <v>0</v>
      </c>
      <c r="U51" s="1616"/>
      <c r="V51" s="1616"/>
      <c r="W51" s="1616">
        <f>SUM(W18,W12)</f>
        <v>0</v>
      </c>
      <c r="X51" s="1616"/>
      <c r="Y51" s="1619"/>
      <c r="Z51" s="1624"/>
      <c r="AA51" s="1625"/>
      <c r="AB51" s="1625"/>
      <c r="AC51" s="1625"/>
      <c r="AD51" s="1625"/>
      <c r="AE51" s="1625"/>
      <c r="AF51" s="1625"/>
      <c r="AG51" s="1625"/>
      <c r="AH51" s="1625"/>
      <c r="AI51" s="1625"/>
      <c r="AJ51" s="1625"/>
      <c r="AK51" s="1625"/>
      <c r="AL51" s="1625"/>
      <c r="AM51" s="1625"/>
      <c r="AN51" s="1625"/>
      <c r="AO51" s="1625"/>
      <c r="AP51" s="1625"/>
      <c r="AQ51" s="1626"/>
      <c r="AR51" s="1386" t="s">
        <v>1407</v>
      </c>
      <c r="AS51" s="1387"/>
      <c r="AT51" s="1387"/>
      <c r="AU51" s="1387"/>
      <c r="AV51" s="1387"/>
      <c r="AW51" s="1627">
        <f>SUM(AW50,AW39,AW18,AW12)</f>
        <v>6420</v>
      </c>
      <c r="AX51" s="1628"/>
      <c r="AY51" s="1629"/>
      <c r="AZ51" s="1390">
        <f>SUM(AZ50,AZ39,AZ18,AZ12)</f>
        <v>0</v>
      </c>
      <c r="BA51" s="1390"/>
      <c r="BB51" s="1391"/>
      <c r="BC51" s="1608"/>
      <c r="BD51" s="1609"/>
      <c r="BE51" s="1609"/>
      <c r="BF51" s="1609"/>
      <c r="BG51" s="1609"/>
      <c r="BH51" s="1609"/>
      <c r="BI51" s="1609"/>
      <c r="BJ51" s="1609"/>
      <c r="BK51" s="1609"/>
      <c r="BL51" s="1609"/>
      <c r="BM51" s="1609"/>
      <c r="BN51" s="1609"/>
      <c r="BO51" s="1609"/>
      <c r="BP51" s="1609"/>
      <c r="BQ51" s="1609"/>
      <c r="BR51" s="1610"/>
      <c r="BS51" s="1611"/>
      <c r="BU51" s="166">
        <f>SUM(BU50,BU39,BU36,BU34,BU26,BU22,BU18,BU12)</f>
        <v>0</v>
      </c>
      <c r="BV51" s="167"/>
      <c r="BW51" s="161">
        <f>SUM(BW50,BW39,BW36,BW34,BW26,BW22,BW18,BW12)</f>
        <v>0</v>
      </c>
      <c r="BX51" s="161">
        <f>SUM(BX50,BX39,BX36,BX34,BX26,BX22,BX18,BX12)</f>
        <v>0</v>
      </c>
      <c r="BY51" s="161">
        <f>SUM(BY50,BY39,BY36,BY34,BY26,BY22,BY18,BY12)</f>
        <v>0</v>
      </c>
      <c r="BZ51" s="168"/>
      <c r="CA51" s="161">
        <f>SUM(CA50,CA39,CA36,CA34,CA26,CA22,CA18,CA12)</f>
        <v>0</v>
      </c>
      <c r="CB51" s="409">
        <f>SUM(CB50,CB39,CB36,CB34,CB26,CB22,CB18,CB12)</f>
        <v>0</v>
      </c>
      <c r="CC51" s="410">
        <f>SUM(CC50,CC39,CC36,CC34,CC26,CC22,CC18,CC12)</f>
        <v>0</v>
      </c>
      <c r="CD51" s="170"/>
      <c r="CE51" s="166"/>
      <c r="CF51" s="167"/>
      <c r="CG51" s="161">
        <f>SUM(CG50,CG39,CG36,CG34,CG26,CG22,CG18,CG12)</f>
        <v>0</v>
      </c>
      <c r="CH51" s="168"/>
      <c r="CI51" s="158">
        <f>SUM(BY51:CH51)</f>
        <v>0</v>
      </c>
      <c r="CJ51" s="7"/>
      <c r="CK51" s="7"/>
      <c r="CM51" s="380"/>
    </row>
    <row r="52" spans="1:91" s="7" customFormat="1" ht="17.25" customHeight="1" thickBot="1" x14ac:dyDescent="0.2">
      <c r="A52" s="1204" t="s">
        <v>1593</v>
      </c>
      <c r="B52" s="1204"/>
      <c r="C52" s="1204"/>
      <c r="D52" s="1204"/>
      <c r="E52" s="1204"/>
      <c r="F52" s="1204"/>
      <c r="G52" s="1204"/>
      <c r="H52" s="1204"/>
      <c r="I52" s="1204"/>
      <c r="J52" s="1204"/>
      <c r="K52" s="1204"/>
      <c r="L52" s="1204"/>
      <c r="M52" s="1204"/>
      <c r="N52" s="1204"/>
      <c r="O52" s="1204"/>
      <c r="P52" s="1204"/>
      <c r="Q52" s="1204"/>
      <c r="R52" s="1204"/>
      <c r="S52" s="1204"/>
      <c r="T52" s="1204"/>
      <c r="U52" s="1204"/>
      <c r="V52" s="1204"/>
      <c r="W52" s="1204"/>
      <c r="X52" s="1204"/>
      <c r="Y52" s="1204"/>
      <c r="Z52" s="1204"/>
      <c r="AA52" s="1204"/>
      <c r="AB52" s="1204"/>
      <c r="AC52" s="1204"/>
      <c r="AD52" s="1204"/>
      <c r="AE52" s="1204"/>
      <c r="AF52" s="1204"/>
      <c r="AG52" s="1204"/>
      <c r="AH52" s="1204"/>
      <c r="AI52" s="1204"/>
      <c r="AJ52" s="1204"/>
      <c r="AK52" s="1204"/>
      <c r="AL52" s="1204"/>
      <c r="AM52" s="1204"/>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4"/>
      <c r="BQ52" s="1204"/>
      <c r="BR52" s="1204"/>
      <c r="BS52" s="1204"/>
      <c r="BU52" s="164"/>
      <c r="BV52" s="164"/>
      <c r="BW52" s="193"/>
      <c r="BX52" s="193"/>
      <c r="BY52" s="194">
        <f>SUM(BY51,CG51)</f>
        <v>0</v>
      </c>
      <c r="BZ52" s="164"/>
      <c r="CA52" s="71"/>
      <c r="CB52" s="193"/>
      <c r="CC52" s="193"/>
      <c r="CD52" s="164"/>
      <c r="CE52" s="164"/>
      <c r="CF52" s="164"/>
      <c r="CG52" s="193"/>
      <c r="CH52" s="193"/>
      <c r="CI52" s="193"/>
      <c r="CM52" s="383"/>
    </row>
    <row r="53" spans="1:91" s="7" customFormat="1" ht="12" customHeight="1" x14ac:dyDescent="0.15">
      <c r="BZ53" s="119"/>
      <c r="CH53" s="119"/>
      <c r="CM53" s="383"/>
    </row>
    <row r="55" spans="1:91" s="7" customFormat="1" ht="12.95" customHeight="1" x14ac:dyDescent="0.15">
      <c r="BZ55" s="119"/>
      <c r="CH55" s="119"/>
      <c r="CM55" s="383"/>
    </row>
    <row r="56" spans="1:91" s="7" customFormat="1" ht="12.95" customHeight="1" x14ac:dyDescent="0.15">
      <c r="BZ56" s="119"/>
      <c r="CH56" s="119"/>
      <c r="CM56" s="383"/>
    </row>
    <row r="57" spans="1:91" s="7" customFormat="1" ht="12.95" customHeight="1" x14ac:dyDescent="0.15">
      <c r="BZ57" s="119"/>
      <c r="CH57" s="119"/>
      <c r="CM57" s="383"/>
    </row>
    <row r="58" spans="1:91" s="7" customFormat="1" ht="12.95" customHeight="1" x14ac:dyDescent="0.15">
      <c r="BZ58" s="119"/>
      <c r="CH58" s="119"/>
      <c r="CM58" s="383"/>
    </row>
    <row r="59" spans="1:91" s="7" customFormat="1" ht="12.95" customHeight="1" x14ac:dyDescent="0.15">
      <c r="BZ59" s="119"/>
      <c r="CH59" s="119"/>
      <c r="CM59" s="383"/>
    </row>
    <row r="60" spans="1:91" s="7" customFormat="1" ht="12.95" customHeight="1" x14ac:dyDescent="0.15">
      <c r="BZ60" s="119"/>
      <c r="CH60" s="119"/>
      <c r="CM60" s="383"/>
    </row>
    <row r="61" spans="1:91" s="7" customFormat="1" ht="12.95" customHeight="1" x14ac:dyDescent="0.15">
      <c r="BZ61" s="119"/>
      <c r="CH61" s="119"/>
      <c r="CM61" s="383"/>
    </row>
    <row r="62" spans="1:91" s="7" customFormat="1" ht="12.95" customHeight="1" x14ac:dyDescent="0.15">
      <c r="BZ62" s="119"/>
      <c r="CH62" s="119"/>
      <c r="CM62" s="383"/>
    </row>
    <row r="63" spans="1:91" s="7" customFormat="1" ht="12.95" customHeight="1" x14ac:dyDescent="0.15">
      <c r="BZ63" s="119"/>
      <c r="CH63" s="119"/>
      <c r="CM63" s="383"/>
    </row>
    <row r="64" spans="1:91" s="7" customFormat="1" ht="12.95" customHeight="1" x14ac:dyDescent="0.15">
      <c r="BZ64" s="119"/>
      <c r="CH64" s="119"/>
      <c r="CM64" s="383"/>
    </row>
    <row r="65" spans="1:91" s="7" customFormat="1" ht="12.95" customHeight="1" x14ac:dyDescent="0.15">
      <c r="BZ65" s="119"/>
      <c r="CH65" s="119"/>
      <c r="CM65" s="383"/>
    </row>
    <row r="66" spans="1:91" s="7" customFormat="1" ht="12.95" customHeight="1" x14ac:dyDescent="0.15">
      <c r="BZ66" s="119"/>
      <c r="CH66" s="119"/>
      <c r="CM66" s="383"/>
    </row>
    <row r="67" spans="1:91" s="7" customFormat="1" ht="12.95" customHeight="1" x14ac:dyDescent="0.15">
      <c r="BZ67" s="119"/>
      <c r="CH67" s="119"/>
      <c r="CM67" s="383"/>
    </row>
    <row r="68" spans="1:91" s="7" customFormat="1" ht="12.95" customHeight="1" x14ac:dyDescent="0.15">
      <c r="BZ68" s="119"/>
      <c r="CH68" s="119"/>
      <c r="CM68" s="383"/>
    </row>
    <row r="69" spans="1:91" s="7" customFormat="1" ht="12.95" customHeight="1" x14ac:dyDescent="0.15">
      <c r="BZ69" s="119"/>
      <c r="CH69" s="119"/>
      <c r="CM69" s="383"/>
    </row>
    <row r="70" spans="1:91" s="7" customFormat="1" ht="12.95" customHeight="1" x14ac:dyDescent="0.15">
      <c r="BZ70" s="119"/>
      <c r="CH70" s="119"/>
      <c r="CM70" s="383"/>
    </row>
    <row r="71" spans="1:91" s="7" customFormat="1" ht="12.95" customHeight="1" x14ac:dyDescent="0.15">
      <c r="BZ71" s="119"/>
      <c r="CH71" s="119"/>
      <c r="CM71" s="383"/>
    </row>
    <row r="72" spans="1:91" s="7" customFormat="1" ht="12.95" customHeight="1" x14ac:dyDescent="0.15">
      <c r="BZ72" s="119"/>
      <c r="CH72" s="119"/>
      <c r="CM72" s="383"/>
    </row>
    <row r="73" spans="1:91" s="7" customFormat="1" ht="12.95" customHeight="1" x14ac:dyDescent="0.15">
      <c r="BZ73" s="119"/>
      <c r="CH73" s="119"/>
      <c r="CM73" s="383"/>
    </row>
    <row r="74" spans="1:91" s="7" customFormat="1" ht="12.95" customHeight="1" x14ac:dyDescent="0.1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Z74" s="119"/>
      <c r="CH74" s="119"/>
      <c r="CM74" s="383"/>
    </row>
    <row r="75" spans="1:91" s="7" customFormat="1" ht="12.95" customHeight="1" x14ac:dyDescent="0.1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Z75" s="119"/>
      <c r="CH75" s="119"/>
      <c r="CM75" s="383"/>
    </row>
    <row r="76" spans="1:91" ht="12.95" customHeight="1" x14ac:dyDescent="0.15">
      <c r="A76"/>
      <c r="B76"/>
      <c r="C76"/>
      <c r="D76"/>
      <c r="E76"/>
      <c r="F76"/>
      <c r="G76"/>
      <c r="H76"/>
      <c r="I76"/>
      <c r="J76"/>
      <c r="K76"/>
      <c r="L76"/>
      <c r="M76"/>
      <c r="N76"/>
      <c r="O76"/>
      <c r="P76"/>
      <c r="Q76"/>
      <c r="R76"/>
      <c r="S76"/>
      <c r="T76"/>
      <c r="U76"/>
      <c r="W76"/>
    </row>
    <row r="77" spans="1:91" ht="12.95" customHeight="1" x14ac:dyDescent="0.15">
      <c r="A77"/>
      <c r="B77"/>
      <c r="C77"/>
      <c r="D77"/>
      <c r="E77"/>
      <c r="F77"/>
      <c r="G77"/>
      <c r="H77"/>
      <c r="I77"/>
      <c r="J77"/>
      <c r="K77"/>
      <c r="L77"/>
      <c r="M77"/>
      <c r="N77"/>
      <c r="O77"/>
      <c r="P77"/>
      <c r="Q77"/>
      <c r="R77"/>
      <c r="S77"/>
      <c r="T77"/>
      <c r="U77"/>
      <c r="W77"/>
    </row>
    <row r="78" spans="1:91" ht="12.95" customHeight="1" x14ac:dyDescent="0.15">
      <c r="A78"/>
      <c r="B78"/>
      <c r="C78"/>
      <c r="D78"/>
      <c r="E78"/>
      <c r="F78"/>
      <c r="G78"/>
      <c r="H78"/>
      <c r="I78"/>
      <c r="J78"/>
      <c r="K78"/>
      <c r="L78"/>
      <c r="M78"/>
      <c r="N78"/>
      <c r="O78"/>
      <c r="P78"/>
      <c r="Q78"/>
      <c r="R78"/>
      <c r="S78"/>
      <c r="T78"/>
      <c r="U78"/>
      <c r="W78"/>
    </row>
    <row r="79" spans="1:91" ht="12.95" customHeight="1" x14ac:dyDescent="0.15">
      <c r="A79"/>
      <c r="B79"/>
      <c r="C79"/>
      <c r="D79"/>
      <c r="E79"/>
      <c r="F79"/>
      <c r="G79"/>
      <c r="H79"/>
      <c r="I79"/>
      <c r="J79"/>
      <c r="K79"/>
      <c r="L79"/>
      <c r="M79"/>
      <c r="N79"/>
      <c r="O79"/>
      <c r="P79"/>
      <c r="Q79"/>
      <c r="R79"/>
      <c r="S79"/>
      <c r="T79"/>
      <c r="U79"/>
      <c r="W79"/>
    </row>
    <row r="80" spans="1:91"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3.5"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3.5" customHeight="1" x14ac:dyDescent="0.15">
      <c r="A98"/>
      <c r="B98"/>
      <c r="C98"/>
      <c r="D98"/>
      <c r="E98"/>
      <c r="F98"/>
      <c r="G98"/>
      <c r="H98"/>
      <c r="I98"/>
      <c r="J98"/>
      <c r="K98"/>
      <c r="L98"/>
      <c r="M98"/>
      <c r="N98"/>
      <c r="O98"/>
      <c r="P98"/>
      <c r="Q98"/>
      <c r="R98"/>
      <c r="S98"/>
      <c r="T98"/>
      <c r="U98"/>
      <c r="W98"/>
    </row>
    <row r="99" spans="1:23" x14ac:dyDescent="0.15">
      <c r="A99"/>
      <c r="B99"/>
      <c r="C99"/>
      <c r="D99"/>
      <c r="E99"/>
      <c r="F99"/>
      <c r="G99"/>
      <c r="H99"/>
      <c r="I99"/>
      <c r="J99"/>
      <c r="K99"/>
      <c r="L99"/>
      <c r="M99"/>
      <c r="N99"/>
      <c r="O99"/>
      <c r="P99"/>
      <c r="Q99"/>
      <c r="R99"/>
      <c r="S99"/>
      <c r="T99"/>
      <c r="U99"/>
      <c r="W99"/>
    </row>
    <row r="100" spans="1:23"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3.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ht="12.95" customHeight="1" x14ac:dyDescent="0.15">
      <c r="A120"/>
      <c r="B120"/>
      <c r="C120"/>
      <c r="D120"/>
      <c r="E120"/>
      <c r="F120"/>
      <c r="G120"/>
      <c r="H120"/>
      <c r="I120"/>
      <c r="J120"/>
      <c r="K120"/>
      <c r="L120"/>
      <c r="M120"/>
      <c r="N120"/>
      <c r="O120"/>
      <c r="P120"/>
      <c r="Q120"/>
      <c r="R120"/>
      <c r="S120"/>
      <c r="T120"/>
      <c r="U120"/>
      <c r="W120"/>
    </row>
    <row r="121" spans="1:23" ht="13.5" customHeight="1"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ht="12.95" customHeight="1" x14ac:dyDescent="0.15">
      <c r="A149"/>
      <c r="B149"/>
      <c r="C149"/>
      <c r="D149"/>
      <c r="E149"/>
      <c r="F149"/>
      <c r="G149"/>
      <c r="H149"/>
      <c r="I149"/>
      <c r="J149"/>
      <c r="K149"/>
      <c r="L149"/>
      <c r="M149"/>
      <c r="N149"/>
      <c r="O149"/>
      <c r="P149"/>
      <c r="Q149"/>
      <c r="R149"/>
      <c r="S149"/>
      <c r="T149"/>
      <c r="U149"/>
      <c r="W149"/>
    </row>
    <row r="150" spans="1:23" ht="13.5" customHeight="1"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ht="12.95" customHeight="1" x14ac:dyDescent="0.15">
      <c r="A153"/>
      <c r="B153"/>
      <c r="C153"/>
      <c r="D153"/>
      <c r="E153"/>
      <c r="F153"/>
      <c r="G153"/>
      <c r="H153"/>
      <c r="I153"/>
      <c r="J153"/>
      <c r="K153"/>
      <c r="L153"/>
      <c r="M153"/>
      <c r="N153"/>
      <c r="O153"/>
      <c r="P153"/>
      <c r="Q153"/>
      <c r="R153"/>
      <c r="S153"/>
      <c r="T153"/>
      <c r="U153"/>
      <c r="W153"/>
    </row>
    <row r="154" spans="1:23" ht="13.5" customHeight="1"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ht="12.95" customHeight="1" x14ac:dyDescent="0.15">
      <c r="A158"/>
      <c r="B158"/>
      <c r="C158"/>
      <c r="D158"/>
      <c r="E158"/>
      <c r="F158"/>
      <c r="G158"/>
      <c r="H158"/>
      <c r="I158"/>
      <c r="J158"/>
      <c r="K158"/>
      <c r="L158"/>
      <c r="M158"/>
      <c r="N158"/>
      <c r="O158"/>
      <c r="P158"/>
      <c r="Q158"/>
      <c r="R158"/>
      <c r="S158"/>
      <c r="T158"/>
      <c r="U158"/>
      <c r="W158"/>
    </row>
    <row r="159" spans="1:23" ht="13.5" customHeight="1"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ht="12.95" customHeight="1" x14ac:dyDescent="0.15">
      <c r="A170"/>
      <c r="B170"/>
      <c r="C170"/>
      <c r="D170"/>
      <c r="E170"/>
      <c r="F170"/>
      <c r="G170"/>
      <c r="H170"/>
      <c r="I170"/>
      <c r="J170"/>
      <c r="K170"/>
      <c r="L170"/>
      <c r="M170"/>
      <c r="N170"/>
      <c r="O170"/>
      <c r="P170"/>
      <c r="Q170"/>
      <c r="R170"/>
      <c r="S170"/>
      <c r="T170"/>
      <c r="U170"/>
      <c r="W170"/>
    </row>
    <row r="171" spans="1:23" ht="13.5" customHeight="1"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ht="12.95" customHeight="1" x14ac:dyDescent="0.15">
      <c r="A174"/>
      <c r="B174"/>
      <c r="C174"/>
      <c r="D174"/>
      <c r="E174"/>
      <c r="F174"/>
      <c r="G174"/>
      <c r="H174"/>
      <c r="I174"/>
      <c r="J174"/>
      <c r="K174"/>
      <c r="L174"/>
      <c r="M174"/>
      <c r="N174"/>
      <c r="O174"/>
      <c r="P174"/>
      <c r="Q174"/>
      <c r="R174"/>
      <c r="S174"/>
      <c r="T174"/>
      <c r="U174"/>
      <c r="W174"/>
    </row>
    <row r="175" spans="1:23" ht="13.5" customHeight="1"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ht="12.95" customHeight="1" x14ac:dyDescent="0.15">
      <c r="A183"/>
      <c r="B183"/>
      <c r="C183"/>
      <c r="D183"/>
      <c r="E183"/>
      <c r="F183"/>
      <c r="G183"/>
      <c r="H183"/>
      <c r="I183"/>
      <c r="J183"/>
      <c r="K183"/>
      <c r="L183"/>
      <c r="M183"/>
      <c r="N183"/>
      <c r="O183"/>
      <c r="P183"/>
      <c r="Q183"/>
      <c r="R183"/>
      <c r="S183"/>
      <c r="T183"/>
      <c r="U183"/>
      <c r="W183"/>
    </row>
    <row r="184" spans="1:23" ht="13.5" customHeight="1"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ht="12.95" customHeight="1" x14ac:dyDescent="0.15">
      <c r="A188"/>
      <c r="B188"/>
      <c r="C188"/>
      <c r="D188"/>
      <c r="E188"/>
      <c r="F188"/>
      <c r="G188"/>
      <c r="H188"/>
      <c r="I188"/>
      <c r="J188"/>
      <c r="K188"/>
      <c r="L188"/>
      <c r="M188"/>
      <c r="N188"/>
      <c r="O188"/>
      <c r="P188"/>
      <c r="Q188"/>
      <c r="R188"/>
      <c r="S188"/>
      <c r="T188"/>
      <c r="U188"/>
      <c r="W188"/>
    </row>
    <row r="189" spans="1:23" ht="13.5" customHeight="1"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3.5" customHeight="1"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2.9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3.5" customHeight="1" x14ac:dyDescent="0.15">
      <c r="A199"/>
      <c r="B199"/>
      <c r="C199"/>
      <c r="D199"/>
      <c r="E199"/>
      <c r="F199"/>
      <c r="G199"/>
      <c r="H199"/>
      <c r="I199"/>
      <c r="J199"/>
      <c r="K199"/>
      <c r="L199"/>
      <c r="M199"/>
      <c r="N199"/>
      <c r="O199"/>
      <c r="P199"/>
      <c r="Q199"/>
      <c r="R199"/>
      <c r="S199"/>
      <c r="T199"/>
      <c r="U199"/>
      <c r="W199"/>
    </row>
    <row r="200" spans="1:23" x14ac:dyDescent="0.15">
      <c r="A200"/>
      <c r="B200"/>
      <c r="C200"/>
      <c r="D200"/>
      <c r="E200"/>
      <c r="F200"/>
      <c r="G200"/>
      <c r="H200"/>
      <c r="I200"/>
      <c r="J200"/>
      <c r="K200"/>
      <c r="L200"/>
      <c r="M200"/>
      <c r="N200"/>
      <c r="O200"/>
      <c r="P200"/>
      <c r="Q200"/>
      <c r="R200"/>
      <c r="S200"/>
      <c r="T200"/>
      <c r="U200"/>
      <c r="W200"/>
    </row>
    <row r="201" spans="1:23"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ht="12.95" customHeight="1" x14ac:dyDescent="0.15">
      <c r="A211"/>
      <c r="B211"/>
      <c r="C211"/>
      <c r="D211"/>
      <c r="E211"/>
      <c r="F211"/>
      <c r="G211"/>
      <c r="H211"/>
      <c r="I211"/>
      <c r="J211"/>
      <c r="K211"/>
      <c r="L211"/>
      <c r="M211"/>
      <c r="N211"/>
      <c r="O211"/>
      <c r="P211"/>
      <c r="Q211"/>
      <c r="R211"/>
      <c r="S211"/>
      <c r="T211"/>
      <c r="U211"/>
      <c r="W211"/>
    </row>
    <row r="212" spans="1:23" ht="13.5" customHeight="1"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2.9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3.5" customHeight="1"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ht="12.95" customHeight="1" x14ac:dyDescent="0.15">
      <c r="A237"/>
      <c r="B237"/>
      <c r="C237"/>
      <c r="D237"/>
      <c r="E237"/>
      <c r="F237"/>
      <c r="G237"/>
      <c r="H237"/>
      <c r="I237"/>
      <c r="J237"/>
      <c r="K237"/>
      <c r="L237"/>
      <c r="M237"/>
      <c r="N237"/>
      <c r="O237"/>
      <c r="P237"/>
      <c r="Q237"/>
      <c r="R237"/>
      <c r="S237"/>
      <c r="T237"/>
      <c r="U237"/>
      <c r="W237"/>
    </row>
    <row r="238" spans="1:23" ht="13.5" customHeight="1"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ht="12.95" customHeight="1" x14ac:dyDescent="0.15">
      <c r="A244"/>
      <c r="B244"/>
      <c r="C244"/>
      <c r="D244"/>
      <c r="E244"/>
      <c r="F244"/>
      <c r="G244"/>
      <c r="H244"/>
      <c r="I244"/>
      <c r="J244"/>
      <c r="K244"/>
      <c r="L244"/>
      <c r="M244"/>
      <c r="N244"/>
      <c r="O244"/>
      <c r="P244"/>
      <c r="Q244"/>
      <c r="R244"/>
      <c r="S244"/>
      <c r="T244"/>
      <c r="U244"/>
      <c r="W244"/>
    </row>
    <row r="245" spans="1:23" ht="13.5" customHeight="1" x14ac:dyDescent="0.15">
      <c r="A245"/>
      <c r="B245"/>
      <c r="C245"/>
      <c r="D245"/>
      <c r="E245"/>
      <c r="F245"/>
      <c r="G245"/>
      <c r="H245"/>
      <c r="I245"/>
      <c r="J245"/>
      <c r="K245"/>
      <c r="L245"/>
      <c r="M245"/>
      <c r="N245"/>
      <c r="O245"/>
      <c r="P245"/>
      <c r="Q245"/>
      <c r="R245"/>
      <c r="S245"/>
      <c r="T245"/>
      <c r="U245"/>
      <c r="W245"/>
    </row>
    <row r="246" spans="1:23"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sheetData>
  <sheetProtection algorithmName="SHA-512" hashValue="tZUW8IQa/TzDOg5lBw+HPX294KFdiVRoHJg7VAsTQf36HwzJoOFTfeL7ceHk8ZftFUunwCepgq4tFdhsW+UUtQ==" saltValue="oQZ9CZJoIflSrIT6nFB5Qg==" spinCount="100000" sheet="1" objects="1" scenarios="1"/>
  <mergeCells count="419">
    <mergeCell ref="A52:BS52"/>
    <mergeCell ref="H39:M39"/>
    <mergeCell ref="T50:Y50"/>
    <mergeCell ref="H50:M50"/>
    <mergeCell ref="AR50:AV50"/>
    <mergeCell ref="AZ44:BB44"/>
    <mergeCell ref="AR44:AT44"/>
    <mergeCell ref="AU42:AV42"/>
    <mergeCell ref="AW50:AY50"/>
    <mergeCell ref="AW44:AY44"/>
    <mergeCell ref="AZ50:BB50"/>
    <mergeCell ref="Z47:AQ47"/>
    <mergeCell ref="Z45:AQ45"/>
    <mergeCell ref="Z42:AQ42"/>
    <mergeCell ref="H40:M49"/>
    <mergeCell ref="Q47:S47"/>
    <mergeCell ref="AR40:AT40"/>
    <mergeCell ref="Q41:S41"/>
    <mergeCell ref="BC41:BS41"/>
    <mergeCell ref="N46:P46"/>
    <mergeCell ref="N43:P43"/>
    <mergeCell ref="BU7:BZ7"/>
    <mergeCell ref="CE7:CH7"/>
    <mergeCell ref="AR10:BB11"/>
    <mergeCell ref="BC12:BS12"/>
    <mergeCell ref="AZ9:BB9"/>
    <mergeCell ref="AR19:BB21"/>
    <mergeCell ref="AR15:BB17"/>
    <mergeCell ref="BC14:BS14"/>
    <mergeCell ref="AR14:AT14"/>
    <mergeCell ref="AW18:AY18"/>
    <mergeCell ref="AR18:AV18"/>
    <mergeCell ref="AW12:AY12"/>
    <mergeCell ref="AZ12:BB12"/>
    <mergeCell ref="AR12:AV12"/>
    <mergeCell ref="BC18:BS18"/>
    <mergeCell ref="BC13:BS13"/>
    <mergeCell ref="AZ13:BB13"/>
    <mergeCell ref="AU13:AV13"/>
    <mergeCell ref="AW13:AY13"/>
    <mergeCell ref="AR13:AT13"/>
    <mergeCell ref="BC15:BS17"/>
    <mergeCell ref="AW14:AY14"/>
    <mergeCell ref="AZ14:BB14"/>
    <mergeCell ref="C50:D50"/>
    <mergeCell ref="A19:A22"/>
    <mergeCell ref="B49:D49"/>
    <mergeCell ref="A13:A18"/>
    <mergeCell ref="B15:D15"/>
    <mergeCell ref="A38:A50"/>
    <mergeCell ref="A27:A36"/>
    <mergeCell ref="B33:D33"/>
    <mergeCell ref="B28:D28"/>
    <mergeCell ref="A23:A26"/>
    <mergeCell ref="C18:D18"/>
    <mergeCell ref="C22:D22"/>
    <mergeCell ref="C26:D26"/>
    <mergeCell ref="C34:D34"/>
    <mergeCell ref="C36:D36"/>
    <mergeCell ref="C39:D39"/>
    <mergeCell ref="B31:D31"/>
    <mergeCell ref="B30:D30"/>
    <mergeCell ref="B17:D17"/>
    <mergeCell ref="B25:D25"/>
    <mergeCell ref="B21:D21"/>
    <mergeCell ref="B24:D24"/>
    <mergeCell ref="B32:D32"/>
    <mergeCell ref="B38:D38"/>
    <mergeCell ref="E49:G49"/>
    <mergeCell ref="B43:D43"/>
    <mergeCell ref="E47:G47"/>
    <mergeCell ref="B46:D46"/>
    <mergeCell ref="E46:G46"/>
    <mergeCell ref="B45:D45"/>
    <mergeCell ref="E43:G43"/>
    <mergeCell ref="B42:D42"/>
    <mergeCell ref="E42:G42"/>
    <mergeCell ref="B48:D48"/>
    <mergeCell ref="E48:G48"/>
    <mergeCell ref="B47:D47"/>
    <mergeCell ref="E45:G45"/>
    <mergeCell ref="B44:D44"/>
    <mergeCell ref="E44:G44"/>
    <mergeCell ref="H27:M33"/>
    <mergeCell ref="E28:G28"/>
    <mergeCell ref="Q29:S29"/>
    <mergeCell ref="N29:P29"/>
    <mergeCell ref="E32:G32"/>
    <mergeCell ref="E33:G33"/>
    <mergeCell ref="E31:G31"/>
    <mergeCell ref="N31:P31"/>
    <mergeCell ref="N32:P32"/>
    <mergeCell ref="N33:P33"/>
    <mergeCell ref="E27:G27"/>
    <mergeCell ref="A3:J5"/>
    <mergeCell ref="K3:X3"/>
    <mergeCell ref="K2:Z2"/>
    <mergeCell ref="W18:Y18"/>
    <mergeCell ref="Q8:S8"/>
    <mergeCell ref="B7:Y7"/>
    <mergeCell ref="Q26:S26"/>
    <mergeCell ref="Q25:S25"/>
    <mergeCell ref="N21:P21"/>
    <mergeCell ref="Q21:S21"/>
    <mergeCell ref="E20:G20"/>
    <mergeCell ref="Q18:S18"/>
    <mergeCell ref="E18:G18"/>
    <mergeCell ref="K16:M16"/>
    <mergeCell ref="N18:P18"/>
    <mergeCell ref="E13:G13"/>
    <mergeCell ref="Q12:S12"/>
    <mergeCell ref="N17:P17"/>
    <mergeCell ref="N19:P19"/>
    <mergeCell ref="Q19:S19"/>
    <mergeCell ref="A7:A8"/>
    <mergeCell ref="K9:M9"/>
    <mergeCell ref="H26:M26"/>
    <mergeCell ref="H22:M22"/>
    <mergeCell ref="BC1:BS1"/>
    <mergeCell ref="Z7:AQ8"/>
    <mergeCell ref="AR7:BB7"/>
    <mergeCell ref="BC7:BS8"/>
    <mergeCell ref="Z11:AQ11"/>
    <mergeCell ref="W10:Y10"/>
    <mergeCell ref="BC9:BS9"/>
    <mergeCell ref="Z10:AQ10"/>
    <mergeCell ref="W8:Y8"/>
    <mergeCell ref="W9:Y9"/>
    <mergeCell ref="AY4:BE4"/>
    <mergeCell ref="BC10:BS11"/>
    <mergeCell ref="AR8:AT8"/>
    <mergeCell ref="AU8:AV8"/>
    <mergeCell ref="Z9:AQ9"/>
    <mergeCell ref="AR9:AT9"/>
    <mergeCell ref="AA2:AG2"/>
    <mergeCell ref="AU9:AV9"/>
    <mergeCell ref="AW8:AY8"/>
    <mergeCell ref="AZ8:BB8"/>
    <mergeCell ref="Z18:AQ18"/>
    <mergeCell ref="Z20:AQ20"/>
    <mergeCell ref="W1:X1"/>
    <mergeCell ref="N10:P10"/>
    <mergeCell ref="Q10:S10"/>
    <mergeCell ref="T10:V10"/>
    <mergeCell ref="Q11:S11"/>
    <mergeCell ref="Y3:Z3"/>
    <mergeCell ref="BC44:BS44"/>
    <mergeCell ref="AW41:AY41"/>
    <mergeCell ref="Z12:AQ12"/>
    <mergeCell ref="Z17:AQ17"/>
    <mergeCell ref="AW9:AY9"/>
    <mergeCell ref="AU41:AV41"/>
    <mergeCell ref="AU14:AV14"/>
    <mergeCell ref="Z15:AQ15"/>
    <mergeCell ref="BC23:BS25"/>
    <mergeCell ref="BC26:BS26"/>
    <mergeCell ref="BC39:BS39"/>
    <mergeCell ref="AZ39:BB39"/>
    <mergeCell ref="AZ18:BB18"/>
    <mergeCell ref="BC42:BS42"/>
    <mergeCell ref="BC43:BS43"/>
    <mergeCell ref="AW42:AY42"/>
    <mergeCell ref="AZ42:BB42"/>
    <mergeCell ref="BC27:BS33"/>
    <mergeCell ref="BC40:BS40"/>
    <mergeCell ref="Z19:AQ19"/>
    <mergeCell ref="Z21:AQ21"/>
    <mergeCell ref="Z22:AQ22"/>
    <mergeCell ref="Z33:AQ33"/>
    <mergeCell ref="Z43:AQ43"/>
    <mergeCell ref="AH2:AX2"/>
    <mergeCell ref="BF2:BL2"/>
    <mergeCell ref="AZ43:BB43"/>
    <mergeCell ref="AZ41:BB41"/>
    <mergeCell ref="AW43:AY43"/>
    <mergeCell ref="Z31:AQ31"/>
    <mergeCell ref="AR41:AT41"/>
    <mergeCell ref="AR36:BB36"/>
    <mergeCell ref="AR35:BB35"/>
    <mergeCell ref="Z34:AQ34"/>
    <mergeCell ref="AZ37:BB37"/>
    <mergeCell ref="Z41:AQ41"/>
    <mergeCell ref="Z39:AQ39"/>
    <mergeCell ref="AR37:AT37"/>
    <mergeCell ref="AZ40:BB40"/>
    <mergeCell ref="BC22:BS22"/>
    <mergeCell ref="BC19:BS21"/>
    <mergeCell ref="BC37:BS37"/>
    <mergeCell ref="BM2:BS2"/>
    <mergeCell ref="AR42:AT42"/>
    <mergeCell ref="AU44:AV44"/>
    <mergeCell ref="Z29:AQ29"/>
    <mergeCell ref="Z32:AQ32"/>
    <mergeCell ref="Z40:AQ40"/>
    <mergeCell ref="Q30:S30"/>
    <mergeCell ref="Q27:S27"/>
    <mergeCell ref="Z36:AQ36"/>
    <mergeCell ref="Z38:AQ38"/>
    <mergeCell ref="Z30:AQ30"/>
    <mergeCell ref="Q28:S28"/>
    <mergeCell ref="Q31:S31"/>
    <mergeCell ref="Q36:S36"/>
    <mergeCell ref="Q33:S33"/>
    <mergeCell ref="Q34:S34"/>
    <mergeCell ref="AR27:BB33"/>
    <mergeCell ref="T27:Y33"/>
    <mergeCell ref="AW40:AY40"/>
    <mergeCell ref="AU40:AV40"/>
    <mergeCell ref="Q32:S32"/>
    <mergeCell ref="Z37:AQ37"/>
    <mergeCell ref="Z28:AQ28"/>
    <mergeCell ref="A51:D51"/>
    <mergeCell ref="Z13:AQ13"/>
    <mergeCell ref="N47:P47"/>
    <mergeCell ref="Z26:AQ26"/>
    <mergeCell ref="Z27:AQ27"/>
    <mergeCell ref="T12:V12"/>
    <mergeCell ref="T16:V16"/>
    <mergeCell ref="Z35:AQ35"/>
    <mergeCell ref="Z23:AQ23"/>
    <mergeCell ref="Z25:AQ25"/>
    <mergeCell ref="Z14:AQ14"/>
    <mergeCell ref="N50:P50"/>
    <mergeCell ref="Q50:S50"/>
    <mergeCell ref="N49:P49"/>
    <mergeCell ref="N48:P48"/>
    <mergeCell ref="Q49:S49"/>
    <mergeCell ref="Q48:S48"/>
    <mergeCell ref="Z48:AQ48"/>
    <mergeCell ref="H16:J16"/>
    <mergeCell ref="Z16:AQ16"/>
    <mergeCell ref="Z24:AQ24"/>
    <mergeCell ref="N14:P14"/>
    <mergeCell ref="Q14:S14"/>
    <mergeCell ref="B13:D13"/>
    <mergeCell ref="AU37:AV37"/>
    <mergeCell ref="AW37:AY37"/>
    <mergeCell ref="BC38:BS38"/>
    <mergeCell ref="BC36:BS36"/>
    <mergeCell ref="AU38:AV38"/>
    <mergeCell ref="AR38:AT38"/>
    <mergeCell ref="AW38:AY38"/>
    <mergeCell ref="BC35:BS35"/>
    <mergeCell ref="AR23:BB25"/>
    <mergeCell ref="AZ38:BB38"/>
    <mergeCell ref="AR34:BB34"/>
    <mergeCell ref="BC34:BS34"/>
    <mergeCell ref="Z44:AQ44"/>
    <mergeCell ref="AW39:AY39"/>
    <mergeCell ref="AR39:AV39"/>
    <mergeCell ref="Z49:AQ49"/>
    <mergeCell ref="AR43:AT43"/>
    <mergeCell ref="BC51:BS51"/>
    <mergeCell ref="E51:G51"/>
    <mergeCell ref="H51:J51"/>
    <mergeCell ref="K51:M51"/>
    <mergeCell ref="N51:P51"/>
    <mergeCell ref="Q51:S51"/>
    <mergeCell ref="T51:V51"/>
    <mergeCell ref="W51:Y51"/>
    <mergeCell ref="BC50:BS50"/>
    <mergeCell ref="E50:G50"/>
    <mergeCell ref="Z51:AQ51"/>
    <mergeCell ref="AR51:AV51"/>
    <mergeCell ref="AW51:AY51"/>
    <mergeCell ref="AZ51:BB51"/>
    <mergeCell ref="Z50:AQ50"/>
    <mergeCell ref="Q44:S44"/>
    <mergeCell ref="N44:P44"/>
    <mergeCell ref="Z46:AQ46"/>
    <mergeCell ref="AU43:AV43"/>
    <mergeCell ref="N45:P45"/>
    <mergeCell ref="T34:Y34"/>
    <mergeCell ref="T37:Y38"/>
    <mergeCell ref="T40:Y49"/>
    <mergeCell ref="T36:Y36"/>
    <mergeCell ref="T39:Y39"/>
    <mergeCell ref="Q39:S39"/>
    <mergeCell ref="N39:P39"/>
    <mergeCell ref="N40:P40"/>
    <mergeCell ref="N35:P35"/>
    <mergeCell ref="Q40:S40"/>
    <mergeCell ref="Q46:S46"/>
    <mergeCell ref="Q45:S45"/>
    <mergeCell ref="Q42:S42"/>
    <mergeCell ref="T35:Y35"/>
    <mergeCell ref="Q37:S37"/>
    <mergeCell ref="N37:P37"/>
    <mergeCell ref="N38:P38"/>
    <mergeCell ref="Q38:S38"/>
    <mergeCell ref="N36:P36"/>
    <mergeCell ref="Q35:S35"/>
    <mergeCell ref="N34:P34"/>
    <mergeCell ref="N41:P41"/>
    <mergeCell ref="Q43:S43"/>
    <mergeCell ref="E11:G11"/>
    <mergeCell ref="E34:G34"/>
    <mergeCell ref="N42:P42"/>
    <mergeCell ref="N30:P30"/>
    <mergeCell ref="N27:P27"/>
    <mergeCell ref="N28:P28"/>
    <mergeCell ref="B41:D41"/>
    <mergeCell ref="E41:G41"/>
    <mergeCell ref="E38:G38"/>
    <mergeCell ref="E37:G37"/>
    <mergeCell ref="E19:G19"/>
    <mergeCell ref="E21:G21"/>
    <mergeCell ref="E17:G17"/>
    <mergeCell ref="B35:D35"/>
    <mergeCell ref="E35:G35"/>
    <mergeCell ref="E36:G36"/>
    <mergeCell ref="B40:D40"/>
    <mergeCell ref="E40:G40"/>
    <mergeCell ref="E39:G39"/>
    <mergeCell ref="H35:M35"/>
    <mergeCell ref="H37:M38"/>
    <mergeCell ref="H36:M36"/>
    <mergeCell ref="H34:M34"/>
    <mergeCell ref="E30:G30"/>
    <mergeCell ref="B27:D27"/>
    <mergeCell ref="B14:D14"/>
    <mergeCell ref="E14:G14"/>
    <mergeCell ref="B23:D23"/>
    <mergeCell ref="E15:G15"/>
    <mergeCell ref="B16:D16"/>
    <mergeCell ref="E16:G16"/>
    <mergeCell ref="B20:D20"/>
    <mergeCell ref="B37:D37"/>
    <mergeCell ref="B19:D19"/>
    <mergeCell ref="B29:D29"/>
    <mergeCell ref="E22:G22"/>
    <mergeCell ref="E29:G29"/>
    <mergeCell ref="E23:G23"/>
    <mergeCell ref="E25:G25"/>
    <mergeCell ref="E26:G26"/>
    <mergeCell ref="E24:G24"/>
    <mergeCell ref="BF3:BL3"/>
    <mergeCell ref="BM3:BS3"/>
    <mergeCell ref="K4:Z4"/>
    <mergeCell ref="AA4:AG4"/>
    <mergeCell ref="BF4:BL4"/>
    <mergeCell ref="BM4:BS4"/>
    <mergeCell ref="K5:X5"/>
    <mergeCell ref="Y5:Z5"/>
    <mergeCell ref="AA5:AG5"/>
    <mergeCell ref="BF5:BL5"/>
    <mergeCell ref="BM5:BS5"/>
    <mergeCell ref="AY5:BE5"/>
    <mergeCell ref="AY3:BE3"/>
    <mergeCell ref="AY2:BE2"/>
    <mergeCell ref="A2:J2"/>
    <mergeCell ref="A9:A12"/>
    <mergeCell ref="B8:D8"/>
    <mergeCell ref="E8:G8"/>
    <mergeCell ref="H17:M17"/>
    <mergeCell ref="H18:J18"/>
    <mergeCell ref="Q23:S23"/>
    <mergeCell ref="H19:M21"/>
    <mergeCell ref="N15:P15"/>
    <mergeCell ref="H23:M25"/>
    <mergeCell ref="N25:P25"/>
    <mergeCell ref="N16:P16"/>
    <mergeCell ref="T19:Y21"/>
    <mergeCell ref="W11:Y11"/>
    <mergeCell ref="W12:Y12"/>
    <mergeCell ref="H12:J12"/>
    <mergeCell ref="AA3:AG3"/>
    <mergeCell ref="AH3:AX5"/>
    <mergeCell ref="B11:D11"/>
    <mergeCell ref="E9:G9"/>
    <mergeCell ref="E12:G12"/>
    <mergeCell ref="B10:D10"/>
    <mergeCell ref="E10:G10"/>
    <mergeCell ref="N26:P26"/>
    <mergeCell ref="N24:P24"/>
    <mergeCell ref="N11:P11"/>
    <mergeCell ref="K11:M11"/>
    <mergeCell ref="K12:M12"/>
    <mergeCell ref="H10:J10"/>
    <mergeCell ref="T13:Y15"/>
    <mergeCell ref="T17:Y17"/>
    <mergeCell ref="W16:Y16"/>
    <mergeCell ref="N12:P12"/>
    <mergeCell ref="T23:Y25"/>
    <mergeCell ref="Q24:S24"/>
    <mergeCell ref="N23:P23"/>
    <mergeCell ref="N13:P13"/>
    <mergeCell ref="Q17:S17"/>
    <mergeCell ref="Q16:S16"/>
    <mergeCell ref="N20:P20"/>
    <mergeCell ref="T8:V8"/>
    <mergeCell ref="Q13:S13"/>
    <mergeCell ref="H13:M15"/>
    <mergeCell ref="K8:M8"/>
    <mergeCell ref="N8:P8"/>
    <mergeCell ref="AR45:AV49"/>
    <mergeCell ref="AW45:BB49"/>
    <mergeCell ref="BC45:BS49"/>
    <mergeCell ref="B9:D9"/>
    <mergeCell ref="N9:P9"/>
    <mergeCell ref="C12:D12"/>
    <mergeCell ref="H11:J11"/>
    <mergeCell ref="H9:J9"/>
    <mergeCell ref="CJ7:CK7"/>
    <mergeCell ref="AR26:BB26"/>
    <mergeCell ref="AR22:BB22"/>
    <mergeCell ref="T22:Y22"/>
    <mergeCell ref="T26:Y26"/>
    <mergeCell ref="T11:V11"/>
    <mergeCell ref="Q9:S9"/>
    <mergeCell ref="K10:M10"/>
    <mergeCell ref="H8:J8"/>
    <mergeCell ref="T9:V9"/>
    <mergeCell ref="T18:V18"/>
    <mergeCell ref="Q20:S20"/>
    <mergeCell ref="K18:M18"/>
    <mergeCell ref="N22:P22"/>
    <mergeCell ref="Q22:S22"/>
    <mergeCell ref="Q15:S15"/>
  </mergeCells>
  <phoneticPr fontId="3"/>
  <conditionalFormatting sqref="A1 AR7 E8 K8 Q8 W8 AR8:AS8 AU8 AZ8">
    <cfRule type="cellIs" dxfId="86" priority="76" operator="equal">
      <formula>0</formula>
    </cfRule>
  </conditionalFormatting>
  <conditionalFormatting sqref="B7:B8">
    <cfRule type="cellIs" dxfId="85" priority="72" operator="equal">
      <formula>0</formula>
    </cfRule>
  </conditionalFormatting>
  <conditionalFormatting sqref="H9:M11 H16:M16">
    <cfRule type="expression" dxfId="84" priority="24">
      <formula>$Q9&lt;&gt;""</formula>
    </cfRule>
  </conditionalFormatting>
  <conditionalFormatting sqref="K9:M11 K16:M16">
    <cfRule type="expression" dxfId="83" priority="21">
      <formula>$K9&gt;$H9</formula>
    </cfRule>
  </conditionalFormatting>
  <conditionalFormatting sqref="N9:S11 N13:S17 N19:S21 N23:S25 N27:S33 N35:S35 N37:S38 N40:S49">
    <cfRule type="expression" dxfId="82" priority="22">
      <formula>$K9&lt;&gt;""</formula>
    </cfRule>
  </conditionalFormatting>
  <conditionalFormatting sqref="Q9:S11 Q13:S17 Q19:S21 Q23:S25 Q27:S33 Q35:S35 Q37:S38 Q40:S49">
    <cfRule type="expression" dxfId="81" priority="14">
      <formula>$Q9&gt;$N9</formula>
    </cfRule>
  </conditionalFormatting>
  <conditionalFormatting sqref="T9:V11 T16">
    <cfRule type="expression" dxfId="80" priority="60">
      <formula>$K9&lt;&gt;""</formula>
    </cfRule>
  </conditionalFormatting>
  <conditionalFormatting sqref="T9:Y11 T16:Y16">
    <cfRule type="expression" dxfId="79" priority="1">
      <formula>$Q9&lt;&gt;""</formula>
    </cfRule>
  </conditionalFormatting>
  <conditionalFormatting sqref="W9:Y11 W16">
    <cfRule type="expression" dxfId="78" priority="19">
      <formula>$K9</formula>
    </cfRule>
  </conditionalFormatting>
  <conditionalFormatting sqref="W9:Y11 W16:Y16">
    <cfRule type="expression" dxfId="77" priority="10">
      <formula>$K9&lt;$W9</formula>
    </cfRule>
    <cfRule type="expression" dxfId="76" priority="11">
      <formula>$K9=$W9</formula>
    </cfRule>
  </conditionalFormatting>
  <conditionalFormatting sqref="AW8">
    <cfRule type="cellIs" dxfId="75" priority="75" operator="equal">
      <formula>0</formula>
    </cfRule>
  </conditionalFormatting>
  <conditionalFormatting sqref="AZ9:BB9 AZ13:BB14 AZ37:BB38 AZ40:BB44">
    <cfRule type="expression" dxfId="74" priority="16">
      <formula>$AZ9&gt;$AW9</formula>
    </cfRule>
  </conditionalFormatting>
  <dataValidations xWindow="1255" yWindow="259" count="5">
    <dataValidation type="custom" allowBlank="1" showInputMessage="1" showErrorMessage="1" errorTitle="どちらかのセルに入力してください" error="朝刊＋くるみるをお申込みの場合は左セルへ、朝刊のみの場合は右セルへ入力してください。" sqref="K9:M11 Q9:S11 K16:M16 Q16:S16" xr:uid="{00000000-0002-0000-0400-000000000000}">
      <formula1>COUNTA($K9,$Q9)&lt;2</formula1>
    </dataValidation>
    <dataValidation type="custom" allowBlank="1" showInputMessage="1" showErrorMessage="1" error="全角入力のみ可能" sqref="BC10" xr:uid="{00000000-0002-0000-0400-000003000000}">
      <formula1>AND(BC10=DBCS(BC10))</formula1>
    </dataValidation>
    <dataValidation allowBlank="1" showErrorMessage="1" sqref="AH2 AA4 AA2 A2 AY2 BF2 K4 K2 BM2" xr:uid="{98DF7C99-791E-4443-A15A-DEAAF3AC313C}"/>
    <dataValidation allowBlank="1" showInputMessage="1" showErrorMessage="1" promptTitle="入力不要です" prompt="入力不要です(自動計算されます)" sqref="BF5 BM5 AY5 BF3 BM3 AY3" xr:uid="{0F91F7E0-EAD5-4E16-8257-68A869DE0A81}"/>
    <dataValidation allowBlank="1" showInputMessage="1" showErrorMessage="1" promptTitle="1ページ目に入力してください" prompt="部数表の1ページ目(新潟市)へ入力してください" sqref="A3:J5 K3:X3 K5:X5 AA3:AG3 AA5:AG5 AH3:AX5" xr:uid="{1184229B-5F5B-4524-953C-8297969D71AA}"/>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18" unlockedFormula="1"/>
  </ignoredErrors>
  <extLst>
    <ext xmlns:x14="http://schemas.microsoft.com/office/spreadsheetml/2009/9/main" uri="{CCE6A557-97BC-4b89-ADB6-D9C93CAAB3DF}">
      <x14:dataValidations xmlns:xm="http://schemas.microsoft.com/office/excel/2006/main" xWindow="1255" yWindow="259" count="2">
        <x14:dataValidation type="list" errorStyle="warning" showInputMessage="1" error="リストにない指示を入力します" xr:uid="{0F0AED46-B6F9-46FB-986A-4CD8F373936C}">
          <x14:formula1>
            <xm:f>折込指示!$B$3:$B$8</xm:f>
          </x14:formula1>
          <xm:sqref>Z9:AQ11 Z40:AQ49 Z37:AQ38 Z35:AQ35 Z27:AQ33 Z19:AQ21 Z13:AQ17 Z23:AQ25</xm:sqref>
        </x14:dataValidation>
        <x14:dataValidation type="list" errorStyle="warning" allowBlank="1" showInputMessage="1" error="リストにない指示を入力します" xr:uid="{1BFE3DC4-7729-4923-866C-614E4857F6F0}">
          <x14:formula1>
            <xm:f>折込指示!$B$3:$B$8</xm:f>
          </x14:formula1>
          <xm:sqref>BC9:BS9 BC13:BS14 BC37:BS38 BC40:BC44 BD40:BS44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CS254"/>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1.875" style="6" customWidth="1"/>
    <col min="11" max="11" width="1.875" style="8" customWidth="1"/>
    <col min="12" max="17" width="1.875" style="6" customWidth="1"/>
    <col min="18" max="19" width="1.875" style="8" customWidth="1"/>
    <col min="20" max="21" width="1.875" style="6" customWidth="1"/>
    <col min="22" max="22" width="1.875" customWidth="1"/>
    <col min="23" max="23" width="1.875" style="9" customWidth="1"/>
    <col min="24" max="67" width="1.875" customWidth="1"/>
    <col min="68" max="68" width="2" customWidth="1"/>
    <col min="69" max="75" width="1.875" customWidth="1"/>
    <col min="76" max="76" width="2.25" customWidth="1"/>
    <col min="77" max="77" width="2" hidden="1" customWidth="1"/>
    <col min="78" max="78" width="7.5" style="7" hidden="1" customWidth="1"/>
    <col min="79" max="82" width="6.25" style="7" hidden="1" customWidth="1"/>
    <col min="83" max="83" width="6.25" style="119" hidden="1" customWidth="1"/>
    <col min="84" max="87" width="6.25" style="7" hidden="1" customWidth="1"/>
    <col min="88" max="88" width="4.625" style="7" hidden="1" customWidth="1"/>
    <col min="89" max="89" width="7.5" style="7" hidden="1" customWidth="1"/>
    <col min="90" max="91" width="6.25" style="7" hidden="1" customWidth="1"/>
    <col min="92" max="92" width="6.25" style="119" hidden="1" customWidth="1"/>
    <col min="93" max="93" width="7.5" style="7" hidden="1" customWidth="1"/>
    <col min="94" max="95" width="9" hidden="1" customWidth="1"/>
    <col min="96" max="96" width="5" hidden="1" customWidth="1"/>
    <col min="97" max="97" width="9" style="383" hidden="1" customWidth="1"/>
    <col min="98" max="98" width="9" customWidth="1"/>
  </cols>
  <sheetData>
    <row r="1" spans="1:97" s="236" customFormat="1" ht="15" customHeight="1" x14ac:dyDescent="0.15">
      <c r="A1" s="257"/>
      <c r="B1" s="257"/>
      <c r="C1" s="258"/>
      <c r="D1" s="257"/>
      <c r="E1" s="257"/>
      <c r="F1" s="257"/>
      <c r="G1" s="257"/>
      <c r="H1" s="257"/>
      <c r="I1" s="257"/>
      <c r="J1" s="257"/>
      <c r="K1" s="259"/>
      <c r="L1" s="257"/>
      <c r="M1" s="257"/>
      <c r="N1" s="257"/>
      <c r="O1" s="257"/>
      <c r="P1" s="257"/>
      <c r="Q1" s="257"/>
      <c r="R1" s="259"/>
      <c r="S1" s="259"/>
      <c r="T1" s="257"/>
      <c r="U1" s="257"/>
      <c r="W1" s="1182"/>
      <c r="X1" s="1182"/>
      <c r="BG1" s="1183" t="str">
        <f>新潟市!BC1</f>
        <v>２０２６年５月１日 現在</v>
      </c>
      <c r="BH1" s="1183"/>
      <c r="BI1" s="1183"/>
      <c r="BJ1" s="1183"/>
      <c r="BK1" s="1183"/>
      <c r="BL1" s="1183"/>
      <c r="BM1" s="1183"/>
      <c r="BN1" s="1183"/>
      <c r="BO1" s="1183"/>
      <c r="BP1" s="1183"/>
      <c r="BQ1" s="1183"/>
      <c r="BR1" s="1183"/>
      <c r="BS1" s="1183"/>
      <c r="BT1" s="1183"/>
      <c r="BU1" s="1183"/>
      <c r="BV1" s="1183"/>
      <c r="BW1" s="1183"/>
      <c r="BX1" s="1183"/>
      <c r="BZ1" s="238"/>
      <c r="CA1" s="238"/>
      <c r="CB1" s="238"/>
      <c r="CC1" s="238"/>
      <c r="CD1" s="238"/>
      <c r="CE1" s="260"/>
      <c r="CF1" s="238"/>
      <c r="CG1" s="238"/>
      <c r="CH1" s="238"/>
      <c r="CI1" s="238"/>
      <c r="CJ1" s="238"/>
      <c r="CK1" s="238"/>
      <c r="CL1" s="238"/>
      <c r="CM1" s="238"/>
      <c r="CN1" s="260"/>
      <c r="CO1" s="238"/>
      <c r="CS1" s="382"/>
    </row>
    <row r="2" spans="1:97" s="236" customFormat="1" ht="15.95" customHeight="1" x14ac:dyDescent="0.15">
      <c r="A2" s="1009" t="s">
        <v>1</v>
      </c>
      <c r="B2" s="1009"/>
      <c r="C2" s="1009"/>
      <c r="D2" s="1009"/>
      <c r="E2" s="1009"/>
      <c r="F2" s="1009"/>
      <c r="G2" s="1009"/>
      <c r="H2" s="1009"/>
      <c r="I2" s="1009"/>
      <c r="J2" s="1009"/>
      <c r="K2" s="1009" t="s">
        <v>0</v>
      </c>
      <c r="L2" s="1009"/>
      <c r="M2" s="1009"/>
      <c r="N2" s="1009"/>
      <c r="O2" s="1009"/>
      <c r="P2" s="1009"/>
      <c r="Q2" s="1009"/>
      <c r="R2" s="1009"/>
      <c r="S2" s="1009"/>
      <c r="T2" s="1009"/>
      <c r="U2" s="1009"/>
      <c r="V2" s="1009"/>
      <c r="W2" s="1009"/>
      <c r="X2" s="1009"/>
      <c r="Y2" s="1009"/>
      <c r="Z2" s="1009"/>
      <c r="AA2" s="1009"/>
      <c r="AB2" s="1009" t="s">
        <v>343</v>
      </c>
      <c r="AC2" s="1009"/>
      <c r="AD2" s="1009"/>
      <c r="AE2" s="1009"/>
      <c r="AF2" s="1009"/>
      <c r="AG2" s="1009"/>
      <c r="AH2" s="1009" t="s">
        <v>116</v>
      </c>
      <c r="AI2" s="1009"/>
      <c r="AJ2" s="1009"/>
      <c r="AK2" s="1009"/>
      <c r="AL2" s="1009"/>
      <c r="AM2" s="1009"/>
      <c r="AN2" s="1009"/>
      <c r="AO2" s="1009"/>
      <c r="AP2" s="1009"/>
      <c r="AQ2" s="1009"/>
      <c r="AR2" s="1009"/>
      <c r="AS2" s="1009"/>
      <c r="AT2" s="1009"/>
      <c r="AU2" s="1009"/>
      <c r="AV2" s="1009"/>
      <c r="AW2" s="1009"/>
      <c r="AX2" s="1009"/>
      <c r="AY2" s="1009"/>
      <c r="AZ2" s="1009"/>
      <c r="BA2" s="1009" t="s">
        <v>1554</v>
      </c>
      <c r="BB2" s="1009"/>
      <c r="BC2" s="1009"/>
      <c r="BD2" s="1009"/>
      <c r="BE2" s="1009"/>
      <c r="BF2" s="1009"/>
      <c r="BG2" s="1009"/>
      <c r="BH2" s="1009"/>
      <c r="BI2" s="1009" t="s">
        <v>1555</v>
      </c>
      <c r="BJ2" s="1009"/>
      <c r="BK2" s="1009"/>
      <c r="BL2" s="1009"/>
      <c r="BM2" s="1009"/>
      <c r="BN2" s="1009"/>
      <c r="BO2" s="1009"/>
      <c r="BP2" s="943"/>
      <c r="BQ2" s="1009" t="s">
        <v>1556</v>
      </c>
      <c r="BR2" s="1009"/>
      <c r="BS2" s="1009"/>
      <c r="BT2" s="1009"/>
      <c r="BU2" s="1009"/>
      <c r="BV2" s="1009"/>
      <c r="BW2" s="1009"/>
      <c r="BX2" s="1009"/>
      <c r="BZ2" s="238"/>
      <c r="CA2" s="238"/>
      <c r="CB2" s="238"/>
      <c r="CC2" s="238"/>
      <c r="CD2" s="238"/>
      <c r="CE2" s="260"/>
      <c r="CF2" s="238"/>
      <c r="CG2" s="238"/>
      <c r="CH2" s="238"/>
      <c r="CI2" s="238"/>
      <c r="CJ2" s="238"/>
      <c r="CK2" s="238"/>
      <c r="CL2" s="238"/>
      <c r="CM2" s="238"/>
      <c r="CN2" s="260"/>
      <c r="CO2" s="238"/>
      <c r="CS2" s="382"/>
    </row>
    <row r="3" spans="1:97" s="236" customFormat="1" ht="21.95" customHeight="1" thickBot="1" x14ac:dyDescent="0.2">
      <c r="A3" s="1725" t="str">
        <f>新潟市!A3</f>
        <v>2026/--/--</v>
      </c>
      <c r="B3" s="1725"/>
      <c r="C3" s="1725"/>
      <c r="D3" s="1725"/>
      <c r="E3" s="1725"/>
      <c r="F3" s="1725"/>
      <c r="G3" s="1725"/>
      <c r="H3" s="1725"/>
      <c r="I3" s="1725"/>
      <c r="J3" s="1725"/>
      <c r="K3" s="1784">
        <f>新潟市!K3</f>
        <v>0</v>
      </c>
      <c r="L3" s="1785"/>
      <c r="M3" s="1785"/>
      <c r="N3" s="1785"/>
      <c r="O3" s="1785"/>
      <c r="P3" s="1785"/>
      <c r="Q3" s="1785"/>
      <c r="R3" s="1785"/>
      <c r="S3" s="1785"/>
      <c r="T3" s="1785"/>
      <c r="U3" s="1785"/>
      <c r="V3" s="1785"/>
      <c r="W3" s="1785"/>
      <c r="X3" s="1785"/>
      <c r="Y3" s="1785"/>
      <c r="Z3" s="942" t="s">
        <v>1553</v>
      </c>
      <c r="AA3" s="1811"/>
      <c r="AB3" s="1354">
        <f>新潟市!AA3</f>
        <v>0</v>
      </c>
      <c r="AC3" s="1355"/>
      <c r="AD3" s="1355"/>
      <c r="AE3" s="1355"/>
      <c r="AF3" s="1355"/>
      <c r="AG3" s="1356"/>
      <c r="AH3" s="1708">
        <f>新潟市!AH3</f>
        <v>0</v>
      </c>
      <c r="AI3" s="1708"/>
      <c r="AJ3" s="1708"/>
      <c r="AK3" s="1708"/>
      <c r="AL3" s="1708"/>
      <c r="AM3" s="1708"/>
      <c r="AN3" s="1708"/>
      <c r="AO3" s="1708"/>
      <c r="AP3" s="1708"/>
      <c r="AQ3" s="1708"/>
      <c r="AR3" s="1708"/>
      <c r="AS3" s="1708"/>
      <c r="AT3" s="1708"/>
      <c r="AU3" s="1708"/>
      <c r="AV3" s="1708"/>
      <c r="AW3" s="1708"/>
      <c r="AX3" s="1708"/>
      <c r="AY3" s="1708"/>
      <c r="AZ3" s="1708"/>
      <c r="BA3" s="1005">
        <f>CD38+CM38</f>
        <v>0</v>
      </c>
      <c r="BB3" s="1005"/>
      <c r="BC3" s="1005"/>
      <c r="BD3" s="1005"/>
      <c r="BE3" s="1005"/>
      <c r="BF3" s="1005"/>
      <c r="BG3" s="1005"/>
      <c r="BH3" s="1005"/>
      <c r="BI3" s="1005">
        <f>CF38</f>
        <v>0</v>
      </c>
      <c r="BJ3" s="1005"/>
      <c r="BK3" s="1005"/>
      <c r="BL3" s="1005"/>
      <c r="BM3" s="1005"/>
      <c r="BN3" s="1005"/>
      <c r="BO3" s="1005"/>
      <c r="BP3" s="1006"/>
      <c r="BQ3" s="1711">
        <f>BA3+BI3</f>
        <v>0</v>
      </c>
      <c r="BR3" s="1711"/>
      <c r="BS3" s="1711"/>
      <c r="BT3" s="1711"/>
      <c r="BU3" s="1711"/>
      <c r="BV3" s="1711"/>
      <c r="BW3" s="1711"/>
      <c r="BX3" s="1711"/>
      <c r="BZ3" s="238"/>
      <c r="CA3" s="238"/>
      <c r="CB3" s="238"/>
      <c r="CC3" s="238"/>
      <c r="CD3" s="238"/>
      <c r="CE3" s="260"/>
      <c r="CF3" s="238"/>
      <c r="CG3" s="238"/>
      <c r="CH3" s="238"/>
      <c r="CI3" s="238"/>
      <c r="CJ3" s="238"/>
      <c r="CK3" s="238"/>
      <c r="CL3" s="238"/>
      <c r="CM3" s="238"/>
      <c r="CN3" s="260"/>
      <c r="CO3" s="238"/>
      <c r="CS3" s="382"/>
    </row>
    <row r="4" spans="1:97" s="236" customFormat="1" ht="15.95" customHeight="1" x14ac:dyDescent="0.15">
      <c r="A4" s="1725"/>
      <c r="B4" s="1725"/>
      <c r="C4" s="1725"/>
      <c r="D4" s="1725"/>
      <c r="E4" s="1725"/>
      <c r="F4" s="1725"/>
      <c r="G4" s="1725"/>
      <c r="H4" s="1725"/>
      <c r="I4" s="1725"/>
      <c r="J4" s="1725"/>
      <c r="K4" s="1009" t="s">
        <v>2</v>
      </c>
      <c r="L4" s="1009"/>
      <c r="M4" s="1009"/>
      <c r="N4" s="1009"/>
      <c r="O4" s="1009"/>
      <c r="P4" s="1009"/>
      <c r="Q4" s="1009"/>
      <c r="R4" s="1009"/>
      <c r="S4" s="1009"/>
      <c r="T4" s="1009"/>
      <c r="U4" s="1009"/>
      <c r="V4" s="1009"/>
      <c r="W4" s="1009"/>
      <c r="X4" s="1009"/>
      <c r="Y4" s="1009"/>
      <c r="Z4" s="1009"/>
      <c r="AA4" s="1009"/>
      <c r="AB4" s="1009" t="s">
        <v>362</v>
      </c>
      <c r="AC4" s="1009"/>
      <c r="AD4" s="1009"/>
      <c r="AE4" s="1009"/>
      <c r="AF4" s="1009"/>
      <c r="AG4" s="1009"/>
      <c r="AH4" s="1708"/>
      <c r="AI4" s="1708"/>
      <c r="AJ4" s="1708"/>
      <c r="AK4" s="1708"/>
      <c r="AL4" s="1708"/>
      <c r="AM4" s="1708"/>
      <c r="AN4" s="1708"/>
      <c r="AO4" s="1708"/>
      <c r="AP4" s="1708"/>
      <c r="AQ4" s="1708"/>
      <c r="AR4" s="1708"/>
      <c r="AS4" s="1708"/>
      <c r="AT4" s="1708"/>
      <c r="AU4" s="1708"/>
      <c r="AV4" s="1708"/>
      <c r="AW4" s="1708"/>
      <c r="AX4" s="1708"/>
      <c r="AY4" s="1708"/>
      <c r="AZ4" s="1709"/>
      <c r="BA4" s="997" t="s">
        <v>1557</v>
      </c>
      <c r="BB4" s="998"/>
      <c r="BC4" s="998"/>
      <c r="BD4" s="998"/>
      <c r="BE4" s="998"/>
      <c r="BF4" s="998"/>
      <c r="BG4" s="998"/>
      <c r="BH4" s="998"/>
      <c r="BI4" s="1013" t="s">
        <v>1558</v>
      </c>
      <c r="BJ4" s="1013"/>
      <c r="BK4" s="1013"/>
      <c r="BL4" s="1013"/>
      <c r="BM4" s="1013"/>
      <c r="BN4" s="1013"/>
      <c r="BO4" s="1013"/>
      <c r="BP4" s="1010"/>
      <c r="BQ4" s="1013" t="s">
        <v>1560</v>
      </c>
      <c r="BR4" s="1013"/>
      <c r="BS4" s="1013"/>
      <c r="BT4" s="1013"/>
      <c r="BU4" s="1013"/>
      <c r="BV4" s="1013"/>
      <c r="BW4" s="1013"/>
      <c r="BX4" s="1707"/>
      <c r="BZ4" s="238"/>
      <c r="CA4" s="238"/>
      <c r="CB4" s="238"/>
      <c r="CC4" s="238"/>
      <c r="CD4" s="238"/>
      <c r="CE4" s="260"/>
      <c r="CF4" s="238"/>
      <c r="CG4" s="238"/>
      <c r="CH4" s="238"/>
      <c r="CI4" s="238"/>
      <c r="CJ4" s="238"/>
      <c r="CK4" s="238"/>
      <c r="CL4" s="238"/>
      <c r="CM4" s="238"/>
      <c r="CN4" s="260"/>
      <c r="CO4" s="238"/>
      <c r="CS4" s="382"/>
    </row>
    <row r="5" spans="1:97" s="236" customFormat="1" ht="21.95" customHeight="1" thickBot="1" x14ac:dyDescent="0.2">
      <c r="A5" s="1725"/>
      <c r="B5" s="1725"/>
      <c r="C5" s="1725"/>
      <c r="D5" s="1725"/>
      <c r="E5" s="1725"/>
      <c r="F5" s="1725"/>
      <c r="G5" s="1725"/>
      <c r="H5" s="1725"/>
      <c r="I5" s="1725"/>
      <c r="J5" s="1725"/>
      <c r="K5" s="1784">
        <f>新潟市!K5</f>
        <v>0</v>
      </c>
      <c r="L5" s="1785"/>
      <c r="M5" s="1785"/>
      <c r="N5" s="1785"/>
      <c r="O5" s="1785"/>
      <c r="P5" s="1785"/>
      <c r="Q5" s="1785"/>
      <c r="R5" s="1785"/>
      <c r="S5" s="1785"/>
      <c r="T5" s="1785"/>
      <c r="U5" s="1785"/>
      <c r="V5" s="1785"/>
      <c r="W5" s="1785"/>
      <c r="X5" s="1785"/>
      <c r="Y5" s="1785"/>
      <c r="Z5" s="942" t="s">
        <v>1553</v>
      </c>
      <c r="AA5" s="1811"/>
      <c r="AB5" s="1275">
        <f>新潟市!AA5</f>
        <v>0</v>
      </c>
      <c r="AC5" s="1793"/>
      <c r="AD5" s="1793"/>
      <c r="AE5" s="1793"/>
      <c r="AF5" s="1793"/>
      <c r="AG5" s="942"/>
      <c r="AH5" s="1708"/>
      <c r="AI5" s="1708"/>
      <c r="AJ5" s="1708"/>
      <c r="AK5" s="1708"/>
      <c r="AL5" s="1708"/>
      <c r="AM5" s="1708"/>
      <c r="AN5" s="1708"/>
      <c r="AO5" s="1708"/>
      <c r="AP5" s="1708"/>
      <c r="AQ5" s="1708"/>
      <c r="AR5" s="1708"/>
      <c r="AS5" s="1708"/>
      <c r="AT5" s="1708"/>
      <c r="AU5" s="1708"/>
      <c r="AV5" s="1708"/>
      <c r="AW5" s="1708"/>
      <c r="AX5" s="1708"/>
      <c r="AY5" s="1708"/>
      <c r="AZ5" s="1709"/>
      <c r="BA5" s="1184">
        <f>新潟市!AY5</f>
        <v>0</v>
      </c>
      <c r="BB5" s="1185"/>
      <c r="BC5" s="1185"/>
      <c r="BD5" s="1185"/>
      <c r="BE5" s="1185"/>
      <c r="BF5" s="1185"/>
      <c r="BG5" s="1185"/>
      <c r="BH5" s="1185"/>
      <c r="BI5" s="1185">
        <f>新潟市!BF5</f>
        <v>0</v>
      </c>
      <c r="BJ5" s="1185"/>
      <c r="BK5" s="1185"/>
      <c r="BL5" s="1185"/>
      <c r="BM5" s="1185"/>
      <c r="BN5" s="1185"/>
      <c r="BO5" s="1185"/>
      <c r="BP5" s="1185"/>
      <c r="BQ5" s="1185">
        <f>新潟市!BM5</f>
        <v>0</v>
      </c>
      <c r="BR5" s="1185"/>
      <c r="BS5" s="1185"/>
      <c r="BT5" s="1185"/>
      <c r="BU5" s="1185"/>
      <c r="BV5" s="1185"/>
      <c r="BW5" s="1185"/>
      <c r="BX5" s="1710"/>
      <c r="BZ5" s="238"/>
      <c r="CA5" s="238"/>
      <c r="CB5" s="238"/>
      <c r="CC5" s="238"/>
      <c r="CD5" s="238"/>
      <c r="CE5" s="260"/>
      <c r="CF5" s="238"/>
      <c r="CG5" s="238"/>
      <c r="CH5" s="238"/>
      <c r="CI5" s="238"/>
      <c r="CJ5" s="238"/>
      <c r="CK5" s="238"/>
      <c r="CL5" s="238"/>
      <c r="CM5" s="238"/>
      <c r="CN5" s="260"/>
      <c r="CO5" s="238"/>
      <c r="CS5" s="382"/>
    </row>
    <row r="6" spans="1:97"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Z6" s="238"/>
      <c r="CA6" s="238"/>
      <c r="CB6" s="238"/>
      <c r="CC6" s="238"/>
      <c r="CD6" s="238"/>
      <c r="CE6" s="260"/>
      <c r="CF6" s="238"/>
      <c r="CG6" s="238"/>
      <c r="CH6" s="238"/>
      <c r="CI6" s="238"/>
      <c r="CJ6" s="238"/>
      <c r="CK6" s="238"/>
      <c r="CL6" s="238"/>
      <c r="CM6" s="238"/>
      <c r="CN6" s="260"/>
      <c r="CO6" s="238"/>
      <c r="CS6" s="382"/>
    </row>
    <row r="7" spans="1:97" s="236" customFormat="1" ht="24.75" customHeight="1" x14ac:dyDescent="0.15">
      <c r="A7" s="1149" t="s">
        <v>1352</v>
      </c>
      <c r="B7" s="1136" t="s">
        <v>123</v>
      </c>
      <c r="C7" s="1137"/>
      <c r="D7" s="1137"/>
      <c r="E7" s="1137"/>
      <c r="F7" s="1137"/>
      <c r="G7" s="1137"/>
      <c r="H7" s="1137"/>
      <c r="I7" s="1137"/>
      <c r="J7" s="1137"/>
      <c r="K7" s="1137"/>
      <c r="L7" s="1137"/>
      <c r="M7" s="1137"/>
      <c r="N7" s="1137"/>
      <c r="O7" s="1137"/>
      <c r="P7" s="1137"/>
      <c r="Q7" s="1137"/>
      <c r="R7" s="1137"/>
      <c r="S7" s="1137"/>
      <c r="T7" s="1137"/>
      <c r="U7" s="1137"/>
      <c r="V7" s="1137"/>
      <c r="W7" s="1137"/>
      <c r="X7" s="1137"/>
      <c r="Y7" s="1138"/>
      <c r="Z7" s="1804" t="s">
        <v>296</v>
      </c>
      <c r="AA7" s="1805"/>
      <c r="AB7" s="1805"/>
      <c r="AC7" s="1805"/>
      <c r="AD7" s="1805"/>
      <c r="AE7" s="1805"/>
      <c r="AF7" s="1805"/>
      <c r="AG7" s="1805"/>
      <c r="AH7" s="1805"/>
      <c r="AI7" s="1805"/>
      <c r="AJ7" s="1805"/>
      <c r="AK7" s="1805"/>
      <c r="AL7" s="1805"/>
      <c r="AM7" s="1805"/>
      <c r="AN7" s="1805"/>
      <c r="AO7" s="1805"/>
      <c r="AP7" s="1805"/>
      <c r="AQ7" s="1805"/>
      <c r="AR7" s="1805"/>
      <c r="AS7" s="1805"/>
      <c r="AT7" s="1247" t="s">
        <v>3</v>
      </c>
      <c r="AU7" s="1202"/>
      <c r="AV7" s="1202"/>
      <c r="AW7" s="1202"/>
      <c r="AX7" s="1202"/>
      <c r="AY7" s="1202"/>
      <c r="AZ7" s="1202"/>
      <c r="BA7" s="1202"/>
      <c r="BB7" s="1202"/>
      <c r="BC7" s="1202"/>
      <c r="BD7" s="1203"/>
      <c r="BE7" s="1804" t="s">
        <v>296</v>
      </c>
      <c r="BF7" s="1805"/>
      <c r="BG7" s="1805"/>
      <c r="BH7" s="1805"/>
      <c r="BI7" s="1805"/>
      <c r="BJ7" s="1805"/>
      <c r="BK7" s="1805"/>
      <c r="BL7" s="1805"/>
      <c r="BM7" s="1805"/>
      <c r="BN7" s="1805"/>
      <c r="BO7" s="1805"/>
      <c r="BP7" s="1805"/>
      <c r="BQ7" s="1805"/>
      <c r="BR7" s="1805"/>
      <c r="BS7" s="1805"/>
      <c r="BT7" s="1805"/>
      <c r="BU7" s="1805"/>
      <c r="BV7" s="1805"/>
      <c r="BW7" s="1805"/>
      <c r="BX7" s="1806"/>
      <c r="BZ7" s="1690" t="s">
        <v>340</v>
      </c>
      <c r="CA7" s="1691"/>
      <c r="CB7" s="1691"/>
      <c r="CC7" s="1691"/>
      <c r="CD7" s="1691"/>
      <c r="CE7" s="1692"/>
      <c r="CF7" s="254" t="s">
        <v>1206</v>
      </c>
      <c r="CG7" s="403" t="s">
        <v>1207</v>
      </c>
      <c r="CH7" s="403" t="s">
        <v>1207</v>
      </c>
      <c r="CI7" s="404" t="s">
        <v>1208</v>
      </c>
      <c r="CJ7" s="238"/>
      <c r="CK7" s="1170" t="s">
        <v>1209</v>
      </c>
      <c r="CL7" s="1176"/>
      <c r="CM7" s="1177"/>
      <c r="CN7" s="1171"/>
      <c r="CO7" s="238"/>
      <c r="CP7" s="941" t="s">
        <v>1224</v>
      </c>
      <c r="CQ7" s="942"/>
      <c r="CS7" s="377" t="s">
        <v>3</v>
      </c>
    </row>
    <row r="8" spans="1:97" s="239" customFormat="1" ht="18" customHeight="1" thickBot="1" x14ac:dyDescent="0.2">
      <c r="A8" s="1150"/>
      <c r="B8" s="1168" t="s">
        <v>4</v>
      </c>
      <c r="C8" s="1146"/>
      <c r="D8" s="1146"/>
      <c r="E8" s="1139" t="s">
        <v>5</v>
      </c>
      <c r="F8" s="1139"/>
      <c r="G8" s="1140"/>
      <c r="H8" s="1844" t="s">
        <v>1228</v>
      </c>
      <c r="I8" s="1845"/>
      <c r="J8" s="1845"/>
      <c r="K8" s="1146" t="s">
        <v>1415</v>
      </c>
      <c r="L8" s="1146"/>
      <c r="M8" s="1169"/>
      <c r="N8" s="1145" t="s">
        <v>122</v>
      </c>
      <c r="O8" s="1146"/>
      <c r="P8" s="1146"/>
      <c r="Q8" s="1146" t="s">
        <v>117</v>
      </c>
      <c r="R8" s="1146"/>
      <c r="S8" s="1169"/>
      <c r="T8" s="1141" t="s">
        <v>1230</v>
      </c>
      <c r="U8" s="1142"/>
      <c r="V8" s="1142"/>
      <c r="W8" s="1677" t="s">
        <v>1229</v>
      </c>
      <c r="X8" s="1677"/>
      <c r="Y8" s="1678"/>
      <c r="Z8" s="1807"/>
      <c r="AA8" s="1808"/>
      <c r="AB8" s="1808"/>
      <c r="AC8" s="1808"/>
      <c r="AD8" s="1808"/>
      <c r="AE8" s="1808"/>
      <c r="AF8" s="1808"/>
      <c r="AG8" s="1808"/>
      <c r="AH8" s="1808"/>
      <c r="AI8" s="1808"/>
      <c r="AJ8" s="1808"/>
      <c r="AK8" s="1808"/>
      <c r="AL8" s="1808"/>
      <c r="AM8" s="1808"/>
      <c r="AN8" s="1808"/>
      <c r="AO8" s="1808"/>
      <c r="AP8" s="1808"/>
      <c r="AQ8" s="1808"/>
      <c r="AR8" s="1808"/>
      <c r="AS8" s="1808"/>
      <c r="AT8" s="1472" t="s">
        <v>4</v>
      </c>
      <c r="AU8" s="1139"/>
      <c r="AV8" s="1139"/>
      <c r="AW8" s="1139" t="s">
        <v>5</v>
      </c>
      <c r="AX8" s="1140"/>
      <c r="AY8" s="1145" t="s">
        <v>6</v>
      </c>
      <c r="AZ8" s="1146"/>
      <c r="BA8" s="1146"/>
      <c r="BB8" s="1146" t="s">
        <v>7</v>
      </c>
      <c r="BC8" s="1146"/>
      <c r="BD8" s="1187"/>
      <c r="BE8" s="1807"/>
      <c r="BF8" s="1808"/>
      <c r="BG8" s="1808"/>
      <c r="BH8" s="1808"/>
      <c r="BI8" s="1808"/>
      <c r="BJ8" s="1808"/>
      <c r="BK8" s="1808"/>
      <c r="BL8" s="1808"/>
      <c r="BM8" s="1808"/>
      <c r="BN8" s="1808"/>
      <c r="BO8" s="1808"/>
      <c r="BP8" s="1808"/>
      <c r="BQ8" s="1808"/>
      <c r="BR8" s="1808"/>
      <c r="BS8" s="1808"/>
      <c r="BT8" s="1808"/>
      <c r="BU8" s="1808"/>
      <c r="BV8" s="1808"/>
      <c r="BW8" s="1808"/>
      <c r="BX8" s="1809"/>
      <c r="BZ8" s="240" t="s">
        <v>382</v>
      </c>
      <c r="CA8" s="241" t="s">
        <v>380</v>
      </c>
      <c r="CB8" s="242" t="s">
        <v>383</v>
      </c>
      <c r="CC8" s="242" t="s">
        <v>384</v>
      </c>
      <c r="CD8" s="255" t="s">
        <v>379</v>
      </c>
      <c r="CE8" s="277" t="s">
        <v>1198</v>
      </c>
      <c r="CF8" s="240" t="s">
        <v>379</v>
      </c>
      <c r="CG8" s="405" t="s">
        <v>379</v>
      </c>
      <c r="CH8" s="405" t="s">
        <v>379</v>
      </c>
      <c r="CI8" s="406" t="s">
        <v>379</v>
      </c>
      <c r="CJ8" s="247"/>
      <c r="CK8" s="240" t="s">
        <v>382</v>
      </c>
      <c r="CL8" s="241" t="s">
        <v>380</v>
      </c>
      <c r="CM8" s="255" t="s">
        <v>379</v>
      </c>
      <c r="CN8" s="251" t="s">
        <v>1198</v>
      </c>
      <c r="CO8" s="247"/>
      <c r="CP8" s="386" t="s">
        <v>1551</v>
      </c>
      <c r="CQ8" s="386" t="s">
        <v>1442</v>
      </c>
      <c r="CS8" s="377" t="s">
        <v>340</v>
      </c>
    </row>
    <row r="9" spans="1:97" ht="15" customHeight="1" x14ac:dyDescent="0.15">
      <c r="A9" s="1205" t="s">
        <v>1430</v>
      </c>
      <c r="B9" s="1019" t="s">
        <v>151</v>
      </c>
      <c r="C9" s="1015"/>
      <c r="D9" s="1015"/>
      <c r="E9" s="1309" t="s">
        <v>150</v>
      </c>
      <c r="F9" s="1309"/>
      <c r="G9" s="1786"/>
      <c r="H9" s="1211">
        <f>N9+W9</f>
        <v>7100</v>
      </c>
      <c r="I9" s="1212"/>
      <c r="J9" s="1212"/>
      <c r="K9" s="1217"/>
      <c r="L9" s="1217"/>
      <c r="M9" s="1218"/>
      <c r="N9" s="1762">
        <f>IFERROR(VLOOKUP($CP9,・!$G$2:$H$430,2,FALSE),"")</f>
        <v>5900</v>
      </c>
      <c r="O9" s="1763"/>
      <c r="P9" s="1764"/>
      <c r="Q9" s="1765"/>
      <c r="R9" s="1765"/>
      <c r="S9" s="1766"/>
      <c r="T9" s="1781" t="str">
        <f>IF(K9="","",IF(K9&lt;=W9,K9,K9-W9))</f>
        <v/>
      </c>
      <c r="U9" s="1782"/>
      <c r="V9" s="1783"/>
      <c r="W9" s="1814">
        <f>IFERROR(VLOOKUP($CQ9,・!$G$2:$H$430,2,FALSE),"")</f>
        <v>1200</v>
      </c>
      <c r="X9" s="1815"/>
      <c r="Y9" s="1815"/>
      <c r="Z9" s="967"/>
      <c r="AA9" s="968"/>
      <c r="AB9" s="968"/>
      <c r="AC9" s="968"/>
      <c r="AD9" s="968"/>
      <c r="AE9" s="968"/>
      <c r="AF9" s="968"/>
      <c r="AG9" s="968"/>
      <c r="AH9" s="968"/>
      <c r="AI9" s="968"/>
      <c r="AJ9" s="968"/>
      <c r="AK9" s="968"/>
      <c r="AL9" s="968"/>
      <c r="AM9" s="968"/>
      <c r="AN9" s="968"/>
      <c r="AO9" s="968"/>
      <c r="AP9" s="968"/>
      <c r="AQ9" s="968"/>
      <c r="AR9" s="968"/>
      <c r="AS9" s="968"/>
      <c r="AT9" s="1253" t="s">
        <v>174</v>
      </c>
      <c r="AU9" s="1254"/>
      <c r="AV9" s="1255"/>
      <c r="AW9" s="1154" t="s">
        <v>300</v>
      </c>
      <c r="AX9" s="1737"/>
      <c r="AY9" s="1165">
        <f>IFERROR(VLOOKUP($CS9,・!$G$2:$H$430,2,FALSE),"")</f>
        <v>2850</v>
      </c>
      <c r="AZ9" s="1166"/>
      <c r="BA9" s="1167"/>
      <c r="BB9" s="1256"/>
      <c r="BC9" s="1735"/>
      <c r="BD9" s="1736"/>
      <c r="BE9" s="1738"/>
      <c r="BF9" s="1739"/>
      <c r="BG9" s="1739"/>
      <c r="BH9" s="1739"/>
      <c r="BI9" s="1739"/>
      <c r="BJ9" s="1739"/>
      <c r="BK9" s="1739"/>
      <c r="BL9" s="1739"/>
      <c r="BM9" s="1739"/>
      <c r="BN9" s="1739"/>
      <c r="BO9" s="1739"/>
      <c r="BP9" s="1739"/>
      <c r="BQ9" s="1739"/>
      <c r="BR9" s="1739"/>
      <c r="BS9" s="1739"/>
      <c r="BT9" s="1739"/>
      <c r="BU9" s="1739"/>
      <c r="BV9" s="1739"/>
      <c r="BW9" s="1739"/>
      <c r="BX9" s="1740"/>
      <c r="BZ9" s="46" t="s">
        <v>151</v>
      </c>
      <c r="CA9" s="51">
        <v>40102</v>
      </c>
      <c r="CB9" s="73">
        <f t="shared" ref="CB9:CB22" si="0">Q9</f>
        <v>0</v>
      </c>
      <c r="CC9" s="73" t="str">
        <f t="shared" ref="CC9:CC22" si="1">T9</f>
        <v/>
      </c>
      <c r="CD9" s="73">
        <f>SUM(CB9:CC9)</f>
        <v>0</v>
      </c>
      <c r="CE9" s="126">
        <f t="shared" ref="CE9:CE22" si="2">Z9</f>
        <v>0</v>
      </c>
      <c r="CF9" s="78" t="str">
        <f t="shared" ref="CF9:CF22" si="3">IF($K9&gt;$W9,$W9,"")</f>
        <v/>
      </c>
      <c r="CG9" s="395"/>
      <c r="CH9" s="395"/>
      <c r="CI9" s="396"/>
      <c r="CK9" s="61" t="s">
        <v>174</v>
      </c>
      <c r="CL9" s="62">
        <v>240109</v>
      </c>
      <c r="CM9" s="67">
        <f t="shared" ref="CM9:CM22" si="4">BB9</f>
        <v>0</v>
      </c>
      <c r="CN9" s="125">
        <f>BE9</f>
        <v>0</v>
      </c>
      <c r="CO9" s="91"/>
      <c r="CP9" s="378">
        <v>401021</v>
      </c>
      <c r="CQ9" s="378">
        <v>401023</v>
      </c>
      <c r="CS9" s="378">
        <v>2401091</v>
      </c>
    </row>
    <row r="10" spans="1:97" ht="15" customHeight="1" x14ac:dyDescent="0.15">
      <c r="A10" s="1206"/>
      <c r="B10" s="1019" t="s">
        <v>152</v>
      </c>
      <c r="C10" s="1015"/>
      <c r="D10" s="1015"/>
      <c r="E10" s="1309" t="s">
        <v>150</v>
      </c>
      <c r="F10" s="1309"/>
      <c r="G10" s="1786"/>
      <c r="H10" s="1211">
        <f>N10+W10</f>
        <v>1500</v>
      </c>
      <c r="I10" s="1212"/>
      <c r="J10" s="1212"/>
      <c r="K10" s="1217"/>
      <c r="L10" s="1217"/>
      <c r="M10" s="1218"/>
      <c r="N10" s="1762">
        <f>IFERROR(VLOOKUP($CP10,・!$G$2:$H$430,2,FALSE),"")</f>
        <v>1380</v>
      </c>
      <c r="O10" s="1763"/>
      <c r="P10" s="1764"/>
      <c r="Q10" s="1765"/>
      <c r="R10" s="1765"/>
      <c r="S10" s="1766"/>
      <c r="T10" s="1781" t="str">
        <f>IF(K10="","",IF(K10&lt;=W10,K10,K10-W10))</f>
        <v/>
      </c>
      <c r="U10" s="1782"/>
      <c r="V10" s="1783"/>
      <c r="W10" s="1767">
        <f>IFERROR(VLOOKUP($CQ10,・!$G$2:$H$430,2,FALSE),"")</f>
        <v>120</v>
      </c>
      <c r="X10" s="1768"/>
      <c r="Y10" s="1768"/>
      <c r="Z10" s="967"/>
      <c r="AA10" s="968"/>
      <c r="AB10" s="968"/>
      <c r="AC10" s="968"/>
      <c r="AD10" s="968"/>
      <c r="AE10" s="968"/>
      <c r="AF10" s="968"/>
      <c r="AG10" s="968"/>
      <c r="AH10" s="968"/>
      <c r="AI10" s="968"/>
      <c r="AJ10" s="968"/>
      <c r="AK10" s="968"/>
      <c r="AL10" s="968"/>
      <c r="AM10" s="968"/>
      <c r="AN10" s="968"/>
      <c r="AO10" s="968"/>
      <c r="AP10" s="968"/>
      <c r="AQ10" s="968"/>
      <c r="AR10" s="968"/>
      <c r="AS10" s="969"/>
      <c r="AT10" s="1638" t="s">
        <v>301</v>
      </c>
      <c r="AU10" s="1639"/>
      <c r="AV10" s="1639"/>
      <c r="AW10" s="1071" t="s">
        <v>300</v>
      </c>
      <c r="AX10" s="1072"/>
      <c r="AY10" s="1077">
        <f>IFERROR(VLOOKUP($CS10,・!$G$2:$H$430,2,FALSE),"")</f>
        <v>1040</v>
      </c>
      <c r="AZ10" s="1078"/>
      <c r="BA10" s="1079"/>
      <c r="BB10" s="1646"/>
      <c r="BC10" s="1646"/>
      <c r="BD10" s="1843"/>
      <c r="BE10" s="1741"/>
      <c r="BF10" s="1742"/>
      <c r="BG10" s="1742"/>
      <c r="BH10" s="1742"/>
      <c r="BI10" s="1742"/>
      <c r="BJ10" s="1742"/>
      <c r="BK10" s="1742"/>
      <c r="BL10" s="1742"/>
      <c r="BM10" s="1742"/>
      <c r="BN10" s="1742"/>
      <c r="BO10" s="1742"/>
      <c r="BP10" s="1742"/>
      <c r="BQ10" s="1742"/>
      <c r="BR10" s="1742"/>
      <c r="BS10" s="1742"/>
      <c r="BT10" s="1742"/>
      <c r="BU10" s="1742"/>
      <c r="BV10" s="1742"/>
      <c r="BW10" s="1742"/>
      <c r="BX10" s="1743"/>
      <c r="BZ10" s="46" t="s">
        <v>152</v>
      </c>
      <c r="CA10" s="51">
        <v>40300</v>
      </c>
      <c r="CB10" s="73">
        <f t="shared" si="0"/>
        <v>0</v>
      </c>
      <c r="CC10" s="73" t="str">
        <f t="shared" si="1"/>
        <v/>
      </c>
      <c r="CD10" s="73">
        <f>SUM(CB10:CC10)</f>
        <v>0</v>
      </c>
      <c r="CE10" s="126">
        <f t="shared" si="2"/>
        <v>0</v>
      </c>
      <c r="CF10" s="78" t="str">
        <f t="shared" si="3"/>
        <v/>
      </c>
      <c r="CG10" s="395"/>
      <c r="CH10" s="395"/>
      <c r="CI10" s="396"/>
      <c r="CK10" s="46" t="s">
        <v>301</v>
      </c>
      <c r="CL10" s="51">
        <v>240110</v>
      </c>
      <c r="CM10" s="68">
        <f t="shared" si="4"/>
        <v>0</v>
      </c>
      <c r="CN10" s="126">
        <f>BE10</f>
        <v>0</v>
      </c>
      <c r="CO10" s="91"/>
      <c r="CP10" s="378">
        <v>403001</v>
      </c>
      <c r="CQ10" s="378">
        <v>403003</v>
      </c>
      <c r="CS10" s="378">
        <v>2401101</v>
      </c>
    </row>
    <row r="11" spans="1:97" ht="15" customHeight="1" x14ac:dyDescent="0.15">
      <c r="A11" s="1206"/>
      <c r="B11" s="1019" t="s">
        <v>153</v>
      </c>
      <c r="C11" s="1015"/>
      <c r="D11" s="1015"/>
      <c r="E11" s="1309" t="s">
        <v>150</v>
      </c>
      <c r="F11" s="1309"/>
      <c r="G11" s="1786"/>
      <c r="H11" s="1211">
        <f>N11+W11</f>
        <v>5450</v>
      </c>
      <c r="I11" s="1212"/>
      <c r="J11" s="1212"/>
      <c r="K11" s="1217"/>
      <c r="L11" s="1217"/>
      <c r="M11" s="1218"/>
      <c r="N11" s="1762">
        <f>IFERROR(VLOOKUP($CP11,・!$G$2:$H$430,2,FALSE),"")</f>
        <v>4500</v>
      </c>
      <c r="O11" s="1763"/>
      <c r="P11" s="1764"/>
      <c r="Q11" s="1765"/>
      <c r="R11" s="1765"/>
      <c r="S11" s="1766"/>
      <c r="T11" s="1781" t="str">
        <f>IF(K11="","",IF(K11&lt;=W11,K11,K11-W11))</f>
        <v/>
      </c>
      <c r="U11" s="1782"/>
      <c r="V11" s="1783"/>
      <c r="W11" s="1767">
        <f>IFERROR(VLOOKUP($CQ11,・!$G$2:$H$430,2,FALSE),"")</f>
        <v>950</v>
      </c>
      <c r="X11" s="1768"/>
      <c r="Y11" s="1768"/>
      <c r="Z11" s="967"/>
      <c r="AA11" s="968"/>
      <c r="AB11" s="968"/>
      <c r="AC11" s="968"/>
      <c r="AD11" s="968"/>
      <c r="AE11" s="968"/>
      <c r="AF11" s="968"/>
      <c r="AG11" s="968"/>
      <c r="AH11" s="968"/>
      <c r="AI11" s="968"/>
      <c r="AJ11" s="968"/>
      <c r="AK11" s="968"/>
      <c r="AL11" s="968"/>
      <c r="AM11" s="968"/>
      <c r="AN11" s="968"/>
      <c r="AO11" s="968"/>
      <c r="AP11" s="968"/>
      <c r="AQ11" s="968"/>
      <c r="AR11" s="968"/>
      <c r="AS11" s="969"/>
      <c r="AT11" s="1019" t="s">
        <v>175</v>
      </c>
      <c r="AU11" s="1015"/>
      <c r="AV11" s="1015"/>
      <c r="AW11" s="1849" t="s">
        <v>300</v>
      </c>
      <c r="AX11" s="1850"/>
      <c r="AY11" s="1244">
        <f>IFERROR(VLOOKUP($CS11,・!$G$2:$H$430,2,FALSE),"")</f>
        <v>2600</v>
      </c>
      <c r="AZ11" s="1245"/>
      <c r="BA11" s="1246"/>
      <c r="BB11" s="1646"/>
      <c r="BC11" s="1646"/>
      <c r="BD11" s="1843"/>
      <c r="BE11" s="1741"/>
      <c r="BF11" s="1742"/>
      <c r="BG11" s="1742"/>
      <c r="BH11" s="1742"/>
      <c r="BI11" s="1742"/>
      <c r="BJ11" s="1742"/>
      <c r="BK11" s="1742"/>
      <c r="BL11" s="1742"/>
      <c r="BM11" s="1742"/>
      <c r="BN11" s="1742"/>
      <c r="BO11" s="1742"/>
      <c r="BP11" s="1742"/>
      <c r="BQ11" s="1742"/>
      <c r="BR11" s="1742"/>
      <c r="BS11" s="1742"/>
      <c r="BT11" s="1742"/>
      <c r="BU11" s="1742"/>
      <c r="BV11" s="1742"/>
      <c r="BW11" s="1742"/>
      <c r="BX11" s="1743"/>
      <c r="BZ11" s="46" t="s">
        <v>153</v>
      </c>
      <c r="CA11" s="51">
        <v>40104</v>
      </c>
      <c r="CB11" s="73">
        <f t="shared" si="0"/>
        <v>0</v>
      </c>
      <c r="CC11" s="73" t="str">
        <f t="shared" si="1"/>
        <v/>
      </c>
      <c r="CD11" s="73">
        <f>SUM(CB11:CC11)</f>
        <v>0</v>
      </c>
      <c r="CE11" s="126">
        <f t="shared" si="2"/>
        <v>0</v>
      </c>
      <c r="CF11" s="78" t="str">
        <f t="shared" si="3"/>
        <v/>
      </c>
      <c r="CG11" s="395"/>
      <c r="CH11" s="395"/>
      <c r="CI11" s="396"/>
      <c r="CK11" s="46" t="s">
        <v>175</v>
      </c>
      <c r="CL11" s="51">
        <v>240112</v>
      </c>
      <c r="CM11" s="68">
        <f t="shared" si="4"/>
        <v>0</v>
      </c>
      <c r="CN11" s="126">
        <f>BE11</f>
        <v>0</v>
      </c>
      <c r="CO11" s="91"/>
      <c r="CP11" s="378">
        <v>401041</v>
      </c>
      <c r="CQ11" s="378">
        <v>401043</v>
      </c>
      <c r="CS11" s="378">
        <v>2401121</v>
      </c>
    </row>
    <row r="12" spans="1:97" ht="15" customHeight="1" x14ac:dyDescent="0.15">
      <c r="A12" s="1206"/>
      <c r="B12" s="1019" t="s">
        <v>154</v>
      </c>
      <c r="C12" s="1015"/>
      <c r="D12" s="1015"/>
      <c r="E12" s="1071" t="s">
        <v>150</v>
      </c>
      <c r="F12" s="1071"/>
      <c r="G12" s="1072"/>
      <c r="H12" s="1211">
        <f t="shared" ref="H12:H14" si="5">N12+W12</f>
        <v>2450</v>
      </c>
      <c r="I12" s="1212"/>
      <c r="J12" s="1212"/>
      <c r="K12" s="1217"/>
      <c r="L12" s="1217"/>
      <c r="M12" s="1218"/>
      <c r="N12" s="1762">
        <f>IFERROR(VLOOKUP($CP12,・!$G$2:$H$430,2,FALSE),"")</f>
        <v>2350</v>
      </c>
      <c r="O12" s="1763"/>
      <c r="P12" s="1764"/>
      <c r="Q12" s="1765"/>
      <c r="R12" s="1765"/>
      <c r="S12" s="1766"/>
      <c r="T12" s="1781" t="str">
        <f t="shared" ref="T12:T14" si="6">IF(K12="","",IF(K12&lt;=W12,K12,K12-W12))</f>
        <v/>
      </c>
      <c r="U12" s="1782"/>
      <c r="V12" s="1783"/>
      <c r="W12" s="1767">
        <f>IFERROR(VLOOKUP($CQ12,・!$G$2:$H$430,2,FALSE),"")</f>
        <v>100</v>
      </c>
      <c r="X12" s="1768"/>
      <c r="Y12" s="1768"/>
      <c r="Z12" s="967"/>
      <c r="AA12" s="968"/>
      <c r="AB12" s="968"/>
      <c r="AC12" s="968"/>
      <c r="AD12" s="968"/>
      <c r="AE12" s="968"/>
      <c r="AF12" s="968"/>
      <c r="AG12" s="968"/>
      <c r="AH12" s="968"/>
      <c r="AI12" s="968"/>
      <c r="AJ12" s="968"/>
      <c r="AK12" s="968"/>
      <c r="AL12" s="968"/>
      <c r="AM12" s="968"/>
      <c r="AN12" s="968"/>
      <c r="AO12" s="968"/>
      <c r="AP12" s="968"/>
      <c r="AQ12" s="968"/>
      <c r="AR12" s="968"/>
      <c r="AS12" s="969"/>
      <c r="AT12" s="1019" t="s">
        <v>302</v>
      </c>
      <c r="AU12" s="1015"/>
      <c r="AV12" s="1015"/>
      <c r="AW12" s="955" t="s">
        <v>300</v>
      </c>
      <c r="AX12" s="1293"/>
      <c r="AY12" s="1244">
        <f>IFERROR(VLOOKUP($CS12,・!$G$2:$H$430,2,FALSE),"")</f>
        <v>950</v>
      </c>
      <c r="AZ12" s="1245"/>
      <c r="BA12" s="1246"/>
      <c r="BB12" s="1646"/>
      <c r="BC12" s="1646"/>
      <c r="BD12" s="1843"/>
      <c r="BE12" s="1741"/>
      <c r="BF12" s="1742"/>
      <c r="BG12" s="1742"/>
      <c r="BH12" s="1742"/>
      <c r="BI12" s="1742"/>
      <c r="BJ12" s="1742"/>
      <c r="BK12" s="1742"/>
      <c r="BL12" s="1742"/>
      <c r="BM12" s="1742"/>
      <c r="BN12" s="1742"/>
      <c r="BO12" s="1742"/>
      <c r="BP12" s="1742"/>
      <c r="BQ12" s="1742"/>
      <c r="BR12" s="1742"/>
      <c r="BS12" s="1742"/>
      <c r="BT12" s="1742"/>
      <c r="BU12" s="1742"/>
      <c r="BV12" s="1742"/>
      <c r="BW12" s="1742"/>
      <c r="BX12" s="1743"/>
      <c r="BZ12" s="46" t="s">
        <v>154</v>
      </c>
      <c r="CA12" s="51">
        <v>40105</v>
      </c>
      <c r="CB12" s="73">
        <f t="shared" si="0"/>
        <v>0</v>
      </c>
      <c r="CC12" s="73" t="str">
        <f t="shared" si="1"/>
        <v/>
      </c>
      <c r="CD12" s="73">
        <f t="shared" ref="CD12:CD36" si="7">SUM(CB12:CC12)</f>
        <v>0</v>
      </c>
      <c r="CE12" s="126">
        <f t="shared" si="2"/>
        <v>0</v>
      </c>
      <c r="CF12" s="78" t="str">
        <f t="shared" si="3"/>
        <v/>
      </c>
      <c r="CG12" s="395"/>
      <c r="CH12" s="395"/>
      <c r="CI12" s="396"/>
      <c r="CK12" s="46" t="s">
        <v>302</v>
      </c>
      <c r="CL12" s="51">
        <v>240123</v>
      </c>
      <c r="CM12" s="68">
        <f t="shared" si="4"/>
        <v>0</v>
      </c>
      <c r="CN12" s="126">
        <f>BE12</f>
        <v>0</v>
      </c>
      <c r="CO12" s="91"/>
      <c r="CP12" s="378">
        <v>401051</v>
      </c>
      <c r="CQ12" s="378">
        <v>401053</v>
      </c>
      <c r="CS12" s="378">
        <v>2401231</v>
      </c>
    </row>
    <row r="13" spans="1:97" ht="15" customHeight="1" x14ac:dyDescent="0.15">
      <c r="A13" s="1206"/>
      <c r="B13" s="1019" t="s">
        <v>155</v>
      </c>
      <c r="C13" s="1015"/>
      <c r="D13" s="1015"/>
      <c r="E13" s="1071" t="s">
        <v>150</v>
      </c>
      <c r="F13" s="1071"/>
      <c r="G13" s="1072"/>
      <c r="H13" s="1211">
        <f t="shared" si="5"/>
        <v>3250</v>
      </c>
      <c r="I13" s="1212"/>
      <c r="J13" s="1212"/>
      <c r="K13" s="1217"/>
      <c r="L13" s="1217"/>
      <c r="M13" s="1218"/>
      <c r="N13" s="1762">
        <f>IFERROR(VLOOKUP($CP13,・!$G$2:$H$430,2,FALSE),"")</f>
        <v>3080</v>
      </c>
      <c r="O13" s="1763"/>
      <c r="P13" s="1764"/>
      <c r="Q13" s="1765"/>
      <c r="R13" s="1765"/>
      <c r="S13" s="1766"/>
      <c r="T13" s="1781" t="str">
        <f t="shared" si="6"/>
        <v/>
      </c>
      <c r="U13" s="1782"/>
      <c r="V13" s="1783"/>
      <c r="W13" s="1767">
        <f>IFERROR(VLOOKUP($CQ13,・!$G$2:$H$430,2,FALSE),"")</f>
        <v>170</v>
      </c>
      <c r="X13" s="1768"/>
      <c r="Y13" s="1768"/>
      <c r="Z13" s="967"/>
      <c r="AA13" s="968"/>
      <c r="AB13" s="968"/>
      <c r="AC13" s="968"/>
      <c r="AD13" s="968"/>
      <c r="AE13" s="968"/>
      <c r="AF13" s="968"/>
      <c r="AG13" s="968"/>
      <c r="AH13" s="968"/>
      <c r="AI13" s="968"/>
      <c r="AJ13" s="968"/>
      <c r="AK13" s="968"/>
      <c r="AL13" s="968"/>
      <c r="AM13" s="968"/>
      <c r="AN13" s="968"/>
      <c r="AO13" s="968"/>
      <c r="AP13" s="968"/>
      <c r="AQ13" s="968"/>
      <c r="AR13" s="968"/>
      <c r="AS13" s="969"/>
      <c r="AT13" s="1787"/>
      <c r="AU13" s="1788"/>
      <c r="AV13" s="1788"/>
      <c r="AW13" s="1789"/>
      <c r="AX13" s="1789"/>
      <c r="AY13" s="1789"/>
      <c r="AZ13" s="1789"/>
      <c r="BA13" s="1789"/>
      <c r="BB13" s="1789"/>
      <c r="BC13" s="1789"/>
      <c r="BD13" s="1790"/>
      <c r="BE13" s="1726"/>
      <c r="BF13" s="1727"/>
      <c r="BG13" s="1727"/>
      <c r="BH13" s="1727"/>
      <c r="BI13" s="1727"/>
      <c r="BJ13" s="1727"/>
      <c r="BK13" s="1727"/>
      <c r="BL13" s="1727"/>
      <c r="BM13" s="1727"/>
      <c r="BN13" s="1727"/>
      <c r="BO13" s="1727"/>
      <c r="BP13" s="1727"/>
      <c r="BQ13" s="1727"/>
      <c r="BR13" s="1727"/>
      <c r="BS13" s="1727"/>
      <c r="BT13" s="1727"/>
      <c r="BU13" s="1727"/>
      <c r="BV13" s="1727"/>
      <c r="BW13" s="1727"/>
      <c r="BX13" s="1728"/>
      <c r="BZ13" s="46" t="s">
        <v>155</v>
      </c>
      <c r="CA13" s="51">
        <v>40106</v>
      </c>
      <c r="CB13" s="73">
        <f t="shared" si="0"/>
        <v>0</v>
      </c>
      <c r="CC13" s="73" t="str">
        <f t="shared" si="1"/>
        <v/>
      </c>
      <c r="CD13" s="73">
        <f t="shared" si="7"/>
        <v>0</v>
      </c>
      <c r="CE13" s="126">
        <f t="shared" si="2"/>
        <v>0</v>
      </c>
      <c r="CF13" s="78" t="str">
        <f t="shared" si="3"/>
        <v/>
      </c>
      <c r="CG13" s="395"/>
      <c r="CH13" s="395"/>
      <c r="CI13" s="396"/>
      <c r="CK13" s="46"/>
      <c r="CL13" s="51"/>
      <c r="CM13" s="68">
        <f t="shared" si="4"/>
        <v>0</v>
      </c>
      <c r="CN13" s="126"/>
      <c r="CO13" s="91"/>
      <c r="CP13" s="378">
        <v>401061</v>
      </c>
      <c r="CQ13" s="378">
        <v>401063</v>
      </c>
      <c r="CS13" s="378"/>
    </row>
    <row r="14" spans="1:97" ht="15" customHeight="1" x14ac:dyDescent="0.15">
      <c r="A14" s="1206"/>
      <c r="B14" s="1019" t="s">
        <v>156</v>
      </c>
      <c r="C14" s="1015"/>
      <c r="D14" s="1015"/>
      <c r="E14" s="1071" t="s">
        <v>150</v>
      </c>
      <c r="F14" s="1071"/>
      <c r="G14" s="1072"/>
      <c r="H14" s="1211">
        <f t="shared" si="5"/>
        <v>3790</v>
      </c>
      <c r="I14" s="1212"/>
      <c r="J14" s="1212"/>
      <c r="K14" s="1217"/>
      <c r="L14" s="1217"/>
      <c r="M14" s="1218"/>
      <c r="N14" s="1762">
        <f>IFERROR(VLOOKUP($CP14,・!$G$2:$H$430,2,FALSE),"")</f>
        <v>3540</v>
      </c>
      <c r="O14" s="1763"/>
      <c r="P14" s="1764"/>
      <c r="Q14" s="1765"/>
      <c r="R14" s="1765"/>
      <c r="S14" s="1766"/>
      <c r="T14" s="1781" t="str">
        <f t="shared" si="6"/>
        <v/>
      </c>
      <c r="U14" s="1782"/>
      <c r="V14" s="1783"/>
      <c r="W14" s="1767">
        <f>IFERROR(VLOOKUP($CQ14,・!$G$2:$H$430,2,FALSE),"")</f>
        <v>250</v>
      </c>
      <c r="X14" s="1768"/>
      <c r="Y14" s="1768"/>
      <c r="Z14" s="967"/>
      <c r="AA14" s="968"/>
      <c r="AB14" s="968"/>
      <c r="AC14" s="968"/>
      <c r="AD14" s="968"/>
      <c r="AE14" s="968"/>
      <c r="AF14" s="968"/>
      <c r="AG14" s="968"/>
      <c r="AH14" s="968"/>
      <c r="AI14" s="968"/>
      <c r="AJ14" s="968"/>
      <c r="AK14" s="968"/>
      <c r="AL14" s="968"/>
      <c r="AM14" s="968"/>
      <c r="AN14" s="968"/>
      <c r="AO14" s="968"/>
      <c r="AP14" s="968"/>
      <c r="AQ14" s="968"/>
      <c r="AR14" s="968"/>
      <c r="AS14" s="969"/>
      <c r="AT14" s="1791"/>
      <c r="AU14" s="1730"/>
      <c r="AV14" s="1730"/>
      <c r="AW14" s="1730"/>
      <c r="AX14" s="1730"/>
      <c r="AY14" s="1730"/>
      <c r="AZ14" s="1730"/>
      <c r="BA14" s="1730"/>
      <c r="BB14" s="1730"/>
      <c r="BC14" s="1730"/>
      <c r="BD14" s="1731"/>
      <c r="BE14" s="1729"/>
      <c r="BF14" s="1730"/>
      <c r="BG14" s="1730"/>
      <c r="BH14" s="1730"/>
      <c r="BI14" s="1730"/>
      <c r="BJ14" s="1730"/>
      <c r="BK14" s="1730"/>
      <c r="BL14" s="1730"/>
      <c r="BM14" s="1730"/>
      <c r="BN14" s="1730"/>
      <c r="BO14" s="1730"/>
      <c r="BP14" s="1730"/>
      <c r="BQ14" s="1730"/>
      <c r="BR14" s="1730"/>
      <c r="BS14" s="1730"/>
      <c r="BT14" s="1730"/>
      <c r="BU14" s="1730"/>
      <c r="BV14" s="1730"/>
      <c r="BW14" s="1730"/>
      <c r="BX14" s="1731"/>
      <c r="BZ14" s="46" t="s">
        <v>156</v>
      </c>
      <c r="CA14" s="51">
        <v>40111</v>
      </c>
      <c r="CB14" s="73">
        <f t="shared" si="0"/>
        <v>0</v>
      </c>
      <c r="CC14" s="73" t="str">
        <f t="shared" si="1"/>
        <v/>
      </c>
      <c r="CD14" s="73">
        <f t="shared" si="7"/>
        <v>0</v>
      </c>
      <c r="CE14" s="126">
        <f t="shared" si="2"/>
        <v>0</v>
      </c>
      <c r="CF14" s="78" t="str">
        <f t="shared" si="3"/>
        <v/>
      </c>
      <c r="CG14" s="395"/>
      <c r="CH14" s="395"/>
      <c r="CI14" s="396"/>
      <c r="CK14" s="46"/>
      <c r="CL14" s="51"/>
      <c r="CM14" s="68">
        <f t="shared" si="4"/>
        <v>0</v>
      </c>
      <c r="CN14" s="126"/>
      <c r="CO14" s="91"/>
      <c r="CP14" s="378">
        <v>401111</v>
      </c>
      <c r="CQ14" s="378">
        <v>401113</v>
      </c>
      <c r="CS14" s="378"/>
    </row>
    <row r="15" spans="1:97" ht="15" customHeight="1" x14ac:dyDescent="0.15">
      <c r="A15" s="1206"/>
      <c r="B15" s="1019" t="s">
        <v>157</v>
      </c>
      <c r="C15" s="1015"/>
      <c r="D15" s="1015"/>
      <c r="E15" s="1071" t="s">
        <v>150</v>
      </c>
      <c r="F15" s="1071"/>
      <c r="G15" s="1072"/>
      <c r="H15" s="1794"/>
      <c r="I15" s="1795"/>
      <c r="J15" s="1795"/>
      <c r="K15" s="1795"/>
      <c r="L15" s="1795"/>
      <c r="M15" s="1796"/>
      <c r="N15" s="1762">
        <f>IFERROR(VLOOKUP($CP15,・!$G$2:$H$430,2,FALSE),"")</f>
        <v>4030</v>
      </c>
      <c r="O15" s="1763"/>
      <c r="P15" s="1764"/>
      <c r="Q15" s="1765"/>
      <c r="R15" s="1765"/>
      <c r="S15" s="1766"/>
      <c r="T15" s="1797"/>
      <c r="U15" s="1798"/>
      <c r="V15" s="1798"/>
      <c r="W15" s="1798"/>
      <c r="X15" s="1798"/>
      <c r="Y15" s="1799"/>
      <c r="Z15" s="967"/>
      <c r="AA15" s="968"/>
      <c r="AB15" s="968"/>
      <c r="AC15" s="968"/>
      <c r="AD15" s="968"/>
      <c r="AE15" s="968"/>
      <c r="AF15" s="968"/>
      <c r="AG15" s="968"/>
      <c r="AH15" s="968"/>
      <c r="AI15" s="968"/>
      <c r="AJ15" s="968"/>
      <c r="AK15" s="968"/>
      <c r="AL15" s="968"/>
      <c r="AM15" s="968"/>
      <c r="AN15" s="968"/>
      <c r="AO15" s="968"/>
      <c r="AP15" s="968"/>
      <c r="AQ15" s="968"/>
      <c r="AR15" s="968"/>
      <c r="AS15" s="969"/>
      <c r="AT15" s="1791"/>
      <c r="AU15" s="1730"/>
      <c r="AV15" s="1730"/>
      <c r="AW15" s="1730"/>
      <c r="AX15" s="1730"/>
      <c r="AY15" s="1730"/>
      <c r="AZ15" s="1730"/>
      <c r="BA15" s="1730"/>
      <c r="BB15" s="1730"/>
      <c r="BC15" s="1730"/>
      <c r="BD15" s="1731"/>
      <c r="BE15" s="1729"/>
      <c r="BF15" s="1730"/>
      <c r="BG15" s="1730"/>
      <c r="BH15" s="1730"/>
      <c r="BI15" s="1730"/>
      <c r="BJ15" s="1730"/>
      <c r="BK15" s="1730"/>
      <c r="BL15" s="1730"/>
      <c r="BM15" s="1730"/>
      <c r="BN15" s="1730"/>
      <c r="BO15" s="1730"/>
      <c r="BP15" s="1730"/>
      <c r="BQ15" s="1730"/>
      <c r="BR15" s="1730"/>
      <c r="BS15" s="1730"/>
      <c r="BT15" s="1730"/>
      <c r="BU15" s="1730"/>
      <c r="BV15" s="1730"/>
      <c r="BW15" s="1730"/>
      <c r="BX15" s="1731"/>
      <c r="BZ15" s="46" t="s">
        <v>157</v>
      </c>
      <c r="CA15" s="51">
        <v>40113</v>
      </c>
      <c r="CB15" s="73">
        <f t="shared" si="0"/>
        <v>0</v>
      </c>
      <c r="CC15" s="73">
        <f t="shared" si="1"/>
        <v>0</v>
      </c>
      <c r="CD15" s="73">
        <f t="shared" si="7"/>
        <v>0</v>
      </c>
      <c r="CE15" s="126">
        <f t="shared" si="2"/>
        <v>0</v>
      </c>
      <c r="CF15" s="78" t="str">
        <f t="shared" si="3"/>
        <v/>
      </c>
      <c r="CG15" s="395"/>
      <c r="CH15" s="395"/>
      <c r="CI15" s="396"/>
      <c r="CK15" s="46"/>
      <c r="CL15" s="51"/>
      <c r="CM15" s="68">
        <f t="shared" si="4"/>
        <v>0</v>
      </c>
      <c r="CN15" s="126"/>
      <c r="CO15" s="91"/>
      <c r="CP15" s="378">
        <v>401131</v>
      </c>
      <c r="CQ15" s="378">
        <v>401133</v>
      </c>
      <c r="CS15" s="378"/>
    </row>
    <row r="16" spans="1:97" ht="15" customHeight="1" x14ac:dyDescent="0.15">
      <c r="A16" s="1206"/>
      <c r="B16" s="1019" t="s">
        <v>158</v>
      </c>
      <c r="C16" s="1015"/>
      <c r="D16" s="1015"/>
      <c r="E16" s="1071" t="s">
        <v>159</v>
      </c>
      <c r="F16" s="1071"/>
      <c r="G16" s="1072"/>
      <c r="H16" s="1211">
        <f>N16+W16</f>
        <v>430</v>
      </c>
      <c r="I16" s="1212"/>
      <c r="J16" s="1212"/>
      <c r="K16" s="1217"/>
      <c r="L16" s="1217"/>
      <c r="M16" s="1218"/>
      <c r="N16" s="1762">
        <f>IFERROR(VLOOKUP($CP16,・!$G$2:$H$430,2,FALSE),"")</f>
        <v>370</v>
      </c>
      <c r="O16" s="1763"/>
      <c r="P16" s="1764"/>
      <c r="Q16" s="1765"/>
      <c r="R16" s="1765"/>
      <c r="S16" s="1766"/>
      <c r="T16" s="1781" t="str">
        <f t="shared" ref="T16" si="8">IF(K16="","",IF(K16&lt;=W16,K16,K16-W16))</f>
        <v/>
      </c>
      <c r="U16" s="1782"/>
      <c r="V16" s="1783"/>
      <c r="W16" s="1767">
        <f>IFERROR(VLOOKUP($CQ16,・!$G$2:$H$430,2,FALSE),"")</f>
        <v>60</v>
      </c>
      <c r="X16" s="1768"/>
      <c r="Y16" s="1768"/>
      <c r="Z16" s="967"/>
      <c r="AA16" s="968"/>
      <c r="AB16" s="968"/>
      <c r="AC16" s="968"/>
      <c r="AD16" s="968"/>
      <c r="AE16" s="968"/>
      <c r="AF16" s="968"/>
      <c r="AG16" s="968"/>
      <c r="AH16" s="968"/>
      <c r="AI16" s="968"/>
      <c r="AJ16" s="968"/>
      <c r="AK16" s="968"/>
      <c r="AL16" s="968"/>
      <c r="AM16" s="968"/>
      <c r="AN16" s="968"/>
      <c r="AO16" s="968"/>
      <c r="AP16" s="968"/>
      <c r="AQ16" s="968"/>
      <c r="AR16" s="968"/>
      <c r="AS16" s="969"/>
      <c r="AT16" s="1791"/>
      <c r="AU16" s="1730"/>
      <c r="AV16" s="1730"/>
      <c r="AW16" s="1730"/>
      <c r="AX16" s="1730"/>
      <c r="AY16" s="1730"/>
      <c r="AZ16" s="1730"/>
      <c r="BA16" s="1730"/>
      <c r="BB16" s="1730"/>
      <c r="BC16" s="1730"/>
      <c r="BD16" s="1731"/>
      <c r="BE16" s="1729"/>
      <c r="BF16" s="1730"/>
      <c r="BG16" s="1730"/>
      <c r="BH16" s="1730"/>
      <c r="BI16" s="1730"/>
      <c r="BJ16" s="1730"/>
      <c r="BK16" s="1730"/>
      <c r="BL16" s="1730"/>
      <c r="BM16" s="1730"/>
      <c r="BN16" s="1730"/>
      <c r="BO16" s="1730"/>
      <c r="BP16" s="1730"/>
      <c r="BQ16" s="1730"/>
      <c r="BR16" s="1730"/>
      <c r="BS16" s="1730"/>
      <c r="BT16" s="1730"/>
      <c r="BU16" s="1730"/>
      <c r="BV16" s="1730"/>
      <c r="BW16" s="1730"/>
      <c r="BX16" s="1731"/>
      <c r="BZ16" s="46" t="s">
        <v>158</v>
      </c>
      <c r="CA16" s="51">
        <v>40114</v>
      </c>
      <c r="CB16" s="73">
        <f t="shared" si="0"/>
        <v>0</v>
      </c>
      <c r="CC16" s="73" t="str">
        <f t="shared" si="1"/>
        <v/>
      </c>
      <c r="CD16" s="73">
        <f t="shared" si="7"/>
        <v>0</v>
      </c>
      <c r="CE16" s="126">
        <f t="shared" si="2"/>
        <v>0</v>
      </c>
      <c r="CF16" s="78" t="str">
        <f t="shared" si="3"/>
        <v/>
      </c>
      <c r="CG16" s="395"/>
      <c r="CH16" s="395"/>
      <c r="CI16" s="396"/>
      <c r="CK16" s="46"/>
      <c r="CL16" s="51"/>
      <c r="CM16" s="68">
        <f t="shared" si="4"/>
        <v>0</v>
      </c>
      <c r="CN16" s="126"/>
      <c r="CO16" s="91"/>
      <c r="CP16" s="378">
        <v>401141</v>
      </c>
      <c r="CQ16" s="378">
        <v>401143</v>
      </c>
      <c r="CS16" s="378"/>
    </row>
    <row r="17" spans="1:97" ht="15" customHeight="1" x14ac:dyDescent="0.15">
      <c r="A17" s="1206"/>
      <c r="B17" s="1120" t="s">
        <v>160</v>
      </c>
      <c r="C17" s="1121"/>
      <c r="D17" s="1121"/>
      <c r="E17" s="1071" t="s">
        <v>150</v>
      </c>
      <c r="F17" s="1071"/>
      <c r="G17" s="1072"/>
      <c r="H17" s="1211">
        <f>N17+W17</f>
        <v>1860</v>
      </c>
      <c r="I17" s="1212"/>
      <c r="J17" s="1212"/>
      <c r="K17" s="1217"/>
      <c r="L17" s="1217"/>
      <c r="M17" s="1218"/>
      <c r="N17" s="1762">
        <f>IFERROR(VLOOKUP($CP17,・!$G$2:$H$430,2,FALSE),"")</f>
        <v>1800</v>
      </c>
      <c r="O17" s="1763"/>
      <c r="P17" s="1764"/>
      <c r="Q17" s="1765"/>
      <c r="R17" s="1765"/>
      <c r="S17" s="1766"/>
      <c r="T17" s="1781" t="str">
        <f t="shared" ref="T17:T19" si="9">IF(K17="","",IF(K17&lt;=W17,K17,K17-W17))</f>
        <v/>
      </c>
      <c r="U17" s="1782"/>
      <c r="V17" s="1783"/>
      <c r="W17" s="1767">
        <f>IFERROR(VLOOKUP($CQ17,・!$G$2:$H$430,2,FALSE),"")</f>
        <v>60</v>
      </c>
      <c r="X17" s="1768"/>
      <c r="Y17" s="1768"/>
      <c r="Z17" s="967"/>
      <c r="AA17" s="968"/>
      <c r="AB17" s="968"/>
      <c r="AC17" s="968"/>
      <c r="AD17" s="968"/>
      <c r="AE17" s="968"/>
      <c r="AF17" s="968"/>
      <c r="AG17" s="968"/>
      <c r="AH17" s="968"/>
      <c r="AI17" s="968"/>
      <c r="AJ17" s="968"/>
      <c r="AK17" s="968"/>
      <c r="AL17" s="968"/>
      <c r="AM17" s="968"/>
      <c r="AN17" s="968"/>
      <c r="AO17" s="968"/>
      <c r="AP17" s="968"/>
      <c r="AQ17" s="968"/>
      <c r="AR17" s="968"/>
      <c r="AS17" s="969"/>
      <c r="AT17" s="1791"/>
      <c r="AU17" s="1730"/>
      <c r="AV17" s="1730"/>
      <c r="AW17" s="1730"/>
      <c r="AX17" s="1730"/>
      <c r="AY17" s="1730"/>
      <c r="AZ17" s="1730"/>
      <c r="BA17" s="1730"/>
      <c r="BB17" s="1730"/>
      <c r="BC17" s="1730"/>
      <c r="BD17" s="1731"/>
      <c r="BE17" s="1729"/>
      <c r="BF17" s="1730"/>
      <c r="BG17" s="1730"/>
      <c r="BH17" s="1730"/>
      <c r="BI17" s="1730"/>
      <c r="BJ17" s="1730"/>
      <c r="BK17" s="1730"/>
      <c r="BL17" s="1730"/>
      <c r="BM17" s="1730"/>
      <c r="BN17" s="1730"/>
      <c r="BO17" s="1730"/>
      <c r="BP17" s="1730"/>
      <c r="BQ17" s="1730"/>
      <c r="BR17" s="1730"/>
      <c r="BS17" s="1730"/>
      <c r="BT17" s="1730"/>
      <c r="BU17" s="1730"/>
      <c r="BV17" s="1730"/>
      <c r="BW17" s="1730"/>
      <c r="BX17" s="1731"/>
      <c r="BZ17" s="46" t="s">
        <v>160</v>
      </c>
      <c r="CA17" s="51">
        <v>40115</v>
      </c>
      <c r="CB17" s="73">
        <f t="shared" si="0"/>
        <v>0</v>
      </c>
      <c r="CC17" s="73" t="str">
        <f t="shared" si="1"/>
        <v/>
      </c>
      <c r="CD17" s="73">
        <f t="shared" si="7"/>
        <v>0</v>
      </c>
      <c r="CE17" s="126">
        <f t="shared" si="2"/>
        <v>0</v>
      </c>
      <c r="CF17" s="78" t="str">
        <f t="shared" si="3"/>
        <v/>
      </c>
      <c r="CG17" s="395"/>
      <c r="CH17" s="395"/>
      <c r="CI17" s="396"/>
      <c r="CK17" s="46"/>
      <c r="CL17" s="51"/>
      <c r="CM17" s="76">
        <f t="shared" si="4"/>
        <v>0</v>
      </c>
      <c r="CN17" s="126"/>
      <c r="CO17" s="91"/>
      <c r="CP17" s="378">
        <v>401151</v>
      </c>
      <c r="CQ17" s="378">
        <v>401153</v>
      </c>
      <c r="CS17" s="378"/>
    </row>
    <row r="18" spans="1:97" ht="15" customHeight="1" x14ac:dyDescent="0.15">
      <c r="A18" s="1206"/>
      <c r="B18" s="1120" t="s">
        <v>165</v>
      </c>
      <c r="C18" s="1121"/>
      <c r="D18" s="1121"/>
      <c r="E18" s="1071" t="s">
        <v>159</v>
      </c>
      <c r="F18" s="1071"/>
      <c r="G18" s="1072"/>
      <c r="H18" s="1211">
        <f>N18+W18</f>
        <v>1310</v>
      </c>
      <c r="I18" s="1212"/>
      <c r="J18" s="1212"/>
      <c r="K18" s="1217"/>
      <c r="L18" s="1217"/>
      <c r="M18" s="1218"/>
      <c r="N18" s="1762">
        <f>IFERROR(VLOOKUP($CP18,・!$G$2:$H$430,2,FALSE),"")</f>
        <v>1280</v>
      </c>
      <c r="O18" s="1763"/>
      <c r="P18" s="1764"/>
      <c r="Q18" s="1765"/>
      <c r="R18" s="1765"/>
      <c r="S18" s="1766"/>
      <c r="T18" s="1781" t="str">
        <f t="shared" si="9"/>
        <v/>
      </c>
      <c r="U18" s="1782"/>
      <c r="V18" s="1783"/>
      <c r="W18" s="1767">
        <f>IFERROR(VLOOKUP($CQ18,・!$G$2:$H$430,2,FALSE),"")</f>
        <v>30</v>
      </c>
      <c r="X18" s="1768"/>
      <c r="Y18" s="1768"/>
      <c r="Z18" s="967"/>
      <c r="AA18" s="968"/>
      <c r="AB18" s="968"/>
      <c r="AC18" s="968"/>
      <c r="AD18" s="968"/>
      <c r="AE18" s="968"/>
      <c r="AF18" s="968"/>
      <c r="AG18" s="968"/>
      <c r="AH18" s="968"/>
      <c r="AI18" s="968"/>
      <c r="AJ18" s="968"/>
      <c r="AK18" s="968"/>
      <c r="AL18" s="968"/>
      <c r="AM18" s="968"/>
      <c r="AN18" s="968"/>
      <c r="AO18" s="968"/>
      <c r="AP18" s="968"/>
      <c r="AQ18" s="968"/>
      <c r="AR18" s="968"/>
      <c r="AS18" s="969"/>
      <c r="AT18" s="1791"/>
      <c r="AU18" s="1730"/>
      <c r="AV18" s="1730"/>
      <c r="AW18" s="1730"/>
      <c r="AX18" s="1730"/>
      <c r="AY18" s="1730"/>
      <c r="AZ18" s="1730"/>
      <c r="BA18" s="1730"/>
      <c r="BB18" s="1730"/>
      <c r="BC18" s="1730"/>
      <c r="BD18" s="1731"/>
      <c r="BE18" s="1729"/>
      <c r="BF18" s="1730"/>
      <c r="BG18" s="1730"/>
      <c r="BH18" s="1730"/>
      <c r="BI18" s="1730"/>
      <c r="BJ18" s="1730"/>
      <c r="BK18" s="1730"/>
      <c r="BL18" s="1730"/>
      <c r="BM18" s="1730"/>
      <c r="BN18" s="1730"/>
      <c r="BO18" s="1730"/>
      <c r="BP18" s="1730"/>
      <c r="BQ18" s="1730"/>
      <c r="BR18" s="1730"/>
      <c r="BS18" s="1730"/>
      <c r="BT18" s="1730"/>
      <c r="BU18" s="1730"/>
      <c r="BV18" s="1730"/>
      <c r="BW18" s="1730"/>
      <c r="BX18" s="1731"/>
      <c r="BZ18" s="46" t="s">
        <v>165</v>
      </c>
      <c r="CA18" s="51">
        <v>40117</v>
      </c>
      <c r="CB18" s="73">
        <f t="shared" si="0"/>
        <v>0</v>
      </c>
      <c r="CC18" s="73" t="str">
        <f t="shared" si="1"/>
        <v/>
      </c>
      <c r="CD18" s="73">
        <f t="shared" si="7"/>
        <v>0</v>
      </c>
      <c r="CE18" s="126">
        <f t="shared" si="2"/>
        <v>0</v>
      </c>
      <c r="CF18" s="78" t="str">
        <f t="shared" si="3"/>
        <v/>
      </c>
      <c r="CG18" s="395"/>
      <c r="CH18" s="395"/>
      <c r="CI18" s="396"/>
      <c r="CK18" s="46"/>
      <c r="CL18" s="51"/>
      <c r="CM18" s="76">
        <f t="shared" si="4"/>
        <v>0</v>
      </c>
      <c r="CN18" s="126"/>
      <c r="CO18" s="91"/>
      <c r="CP18" s="378">
        <v>401171</v>
      </c>
      <c r="CQ18" s="378">
        <v>401173</v>
      </c>
      <c r="CS18" s="378"/>
    </row>
    <row r="19" spans="1:97" ht="15" customHeight="1" x14ac:dyDescent="0.15">
      <c r="A19" s="1206"/>
      <c r="B19" s="1120" t="s">
        <v>161</v>
      </c>
      <c r="C19" s="1121"/>
      <c r="D19" s="1121"/>
      <c r="E19" s="1071" t="s">
        <v>150</v>
      </c>
      <c r="F19" s="1071"/>
      <c r="G19" s="1072"/>
      <c r="H19" s="1211">
        <f>N19+W19</f>
        <v>3690</v>
      </c>
      <c r="I19" s="1212"/>
      <c r="J19" s="1212"/>
      <c r="K19" s="1217"/>
      <c r="L19" s="1217"/>
      <c r="M19" s="1218"/>
      <c r="N19" s="1762">
        <f>IFERROR(VLOOKUP($CP19,・!$G$2:$H$430,2,FALSE),"")</f>
        <v>3610</v>
      </c>
      <c r="O19" s="1763"/>
      <c r="P19" s="1764"/>
      <c r="Q19" s="1765"/>
      <c r="R19" s="1765"/>
      <c r="S19" s="1766"/>
      <c r="T19" s="1781" t="str">
        <f t="shared" si="9"/>
        <v/>
      </c>
      <c r="U19" s="1782"/>
      <c r="V19" s="1783"/>
      <c r="W19" s="1767">
        <f>IFERROR(VLOOKUP($CQ19,・!$G$2:$H$430,2,FALSE),"")</f>
        <v>80</v>
      </c>
      <c r="X19" s="1768"/>
      <c r="Y19" s="1768"/>
      <c r="Z19" s="967"/>
      <c r="AA19" s="968"/>
      <c r="AB19" s="968"/>
      <c r="AC19" s="968"/>
      <c r="AD19" s="968"/>
      <c r="AE19" s="968"/>
      <c r="AF19" s="968"/>
      <c r="AG19" s="968"/>
      <c r="AH19" s="968"/>
      <c r="AI19" s="968"/>
      <c r="AJ19" s="968"/>
      <c r="AK19" s="968"/>
      <c r="AL19" s="968"/>
      <c r="AM19" s="968"/>
      <c r="AN19" s="968"/>
      <c r="AO19" s="968"/>
      <c r="AP19" s="968"/>
      <c r="AQ19" s="968"/>
      <c r="AR19" s="968"/>
      <c r="AS19" s="969"/>
      <c r="AT19" s="1791"/>
      <c r="AU19" s="1730"/>
      <c r="AV19" s="1730"/>
      <c r="AW19" s="1730"/>
      <c r="AX19" s="1730"/>
      <c r="AY19" s="1730"/>
      <c r="AZ19" s="1730"/>
      <c r="BA19" s="1730"/>
      <c r="BB19" s="1730"/>
      <c r="BC19" s="1730"/>
      <c r="BD19" s="1731"/>
      <c r="BE19" s="1729"/>
      <c r="BF19" s="1730"/>
      <c r="BG19" s="1730"/>
      <c r="BH19" s="1730"/>
      <c r="BI19" s="1730"/>
      <c r="BJ19" s="1730"/>
      <c r="BK19" s="1730"/>
      <c r="BL19" s="1730"/>
      <c r="BM19" s="1730"/>
      <c r="BN19" s="1730"/>
      <c r="BO19" s="1730"/>
      <c r="BP19" s="1730"/>
      <c r="BQ19" s="1730"/>
      <c r="BR19" s="1730"/>
      <c r="BS19" s="1730"/>
      <c r="BT19" s="1730"/>
      <c r="BU19" s="1730"/>
      <c r="BV19" s="1730"/>
      <c r="BW19" s="1730"/>
      <c r="BX19" s="1731"/>
      <c r="BZ19" s="46" t="s">
        <v>161</v>
      </c>
      <c r="CA19" s="51">
        <v>40121</v>
      </c>
      <c r="CB19" s="73">
        <f t="shared" si="0"/>
        <v>0</v>
      </c>
      <c r="CC19" s="73" t="str">
        <f t="shared" si="1"/>
        <v/>
      </c>
      <c r="CD19" s="73">
        <f t="shared" si="7"/>
        <v>0</v>
      </c>
      <c r="CE19" s="126">
        <f t="shared" si="2"/>
        <v>0</v>
      </c>
      <c r="CF19" s="78" t="str">
        <f t="shared" si="3"/>
        <v/>
      </c>
      <c r="CG19" s="395"/>
      <c r="CH19" s="395"/>
      <c r="CI19" s="396"/>
      <c r="CK19" s="46"/>
      <c r="CL19" s="51"/>
      <c r="CM19" s="76">
        <f t="shared" si="4"/>
        <v>0</v>
      </c>
      <c r="CN19" s="126"/>
      <c r="CO19" s="91"/>
      <c r="CP19" s="378">
        <v>401211</v>
      </c>
      <c r="CQ19" s="378">
        <v>401213</v>
      </c>
      <c r="CS19" s="378"/>
    </row>
    <row r="20" spans="1:97" ht="15" customHeight="1" x14ac:dyDescent="0.15">
      <c r="A20" s="1206"/>
      <c r="B20" s="1120" t="s">
        <v>162</v>
      </c>
      <c r="C20" s="1121"/>
      <c r="D20" s="1121"/>
      <c r="E20" s="1071" t="s">
        <v>159</v>
      </c>
      <c r="F20" s="1071"/>
      <c r="G20" s="1072"/>
      <c r="H20" s="1828"/>
      <c r="I20" s="1829"/>
      <c r="J20" s="1829"/>
      <c r="K20" s="1829"/>
      <c r="L20" s="1829"/>
      <c r="M20" s="1830"/>
      <c r="N20" s="1762">
        <f>IFERROR(VLOOKUP($CP20,・!$G$2:$H$430,2,FALSE),"")</f>
        <v>450</v>
      </c>
      <c r="O20" s="1763"/>
      <c r="P20" s="1764"/>
      <c r="Q20" s="1765"/>
      <c r="R20" s="1765"/>
      <c r="S20" s="1766"/>
      <c r="T20" s="1872"/>
      <c r="U20" s="1873"/>
      <c r="V20" s="1873"/>
      <c r="W20" s="1873"/>
      <c r="X20" s="1873"/>
      <c r="Y20" s="1873"/>
      <c r="Z20" s="967"/>
      <c r="AA20" s="968"/>
      <c r="AB20" s="968"/>
      <c r="AC20" s="968"/>
      <c r="AD20" s="968"/>
      <c r="AE20" s="968"/>
      <c r="AF20" s="968"/>
      <c r="AG20" s="968"/>
      <c r="AH20" s="968"/>
      <c r="AI20" s="968"/>
      <c r="AJ20" s="968"/>
      <c r="AK20" s="968"/>
      <c r="AL20" s="968"/>
      <c r="AM20" s="968"/>
      <c r="AN20" s="968"/>
      <c r="AO20" s="968"/>
      <c r="AP20" s="968"/>
      <c r="AQ20" s="968"/>
      <c r="AR20" s="968"/>
      <c r="AS20" s="969"/>
      <c r="AT20" s="1791"/>
      <c r="AU20" s="1730"/>
      <c r="AV20" s="1730"/>
      <c r="AW20" s="1730"/>
      <c r="AX20" s="1730"/>
      <c r="AY20" s="1730"/>
      <c r="AZ20" s="1730"/>
      <c r="BA20" s="1730"/>
      <c r="BB20" s="1730"/>
      <c r="BC20" s="1730"/>
      <c r="BD20" s="1731"/>
      <c r="BE20" s="1729"/>
      <c r="BF20" s="1730"/>
      <c r="BG20" s="1730"/>
      <c r="BH20" s="1730"/>
      <c r="BI20" s="1730"/>
      <c r="BJ20" s="1730"/>
      <c r="BK20" s="1730"/>
      <c r="BL20" s="1730"/>
      <c r="BM20" s="1730"/>
      <c r="BN20" s="1730"/>
      <c r="BO20" s="1730"/>
      <c r="BP20" s="1730"/>
      <c r="BQ20" s="1730"/>
      <c r="BR20" s="1730"/>
      <c r="BS20" s="1730"/>
      <c r="BT20" s="1730"/>
      <c r="BU20" s="1730"/>
      <c r="BV20" s="1730"/>
      <c r="BW20" s="1730"/>
      <c r="BX20" s="1731"/>
      <c r="BZ20" s="46" t="s">
        <v>162</v>
      </c>
      <c r="CA20" s="51">
        <v>40124</v>
      </c>
      <c r="CB20" s="73">
        <f t="shared" si="0"/>
        <v>0</v>
      </c>
      <c r="CC20" s="73">
        <f t="shared" si="1"/>
        <v>0</v>
      </c>
      <c r="CD20" s="73">
        <f t="shared" si="7"/>
        <v>0</v>
      </c>
      <c r="CE20" s="126">
        <f t="shared" si="2"/>
        <v>0</v>
      </c>
      <c r="CF20" s="78" t="str">
        <f t="shared" si="3"/>
        <v/>
      </c>
      <c r="CG20" s="395"/>
      <c r="CH20" s="395"/>
      <c r="CI20" s="396"/>
      <c r="CK20" s="46"/>
      <c r="CL20" s="51"/>
      <c r="CM20" s="76">
        <f t="shared" si="4"/>
        <v>0</v>
      </c>
      <c r="CN20" s="126"/>
      <c r="CO20" s="91"/>
      <c r="CP20" s="378">
        <v>401241</v>
      </c>
      <c r="CQ20" s="378">
        <v>401243</v>
      </c>
      <c r="CS20" s="378"/>
    </row>
    <row r="21" spans="1:97" ht="15" customHeight="1" x14ac:dyDescent="0.15">
      <c r="A21" s="1206"/>
      <c r="B21" s="1120" t="s">
        <v>163</v>
      </c>
      <c r="C21" s="1121"/>
      <c r="D21" s="1121"/>
      <c r="E21" s="1071" t="s">
        <v>159</v>
      </c>
      <c r="F21" s="1071"/>
      <c r="G21" s="1072"/>
      <c r="H21" s="1831"/>
      <c r="I21" s="1832"/>
      <c r="J21" s="1832"/>
      <c r="K21" s="1832"/>
      <c r="L21" s="1832"/>
      <c r="M21" s="1833"/>
      <c r="N21" s="1762">
        <f>IFERROR(VLOOKUP($CP21,・!$G$2:$H$430,2,FALSE),"")</f>
        <v>680</v>
      </c>
      <c r="O21" s="1763"/>
      <c r="P21" s="1764"/>
      <c r="Q21" s="1765"/>
      <c r="R21" s="1765"/>
      <c r="S21" s="1766"/>
      <c r="T21" s="1874"/>
      <c r="U21" s="1875"/>
      <c r="V21" s="1875"/>
      <c r="W21" s="1875"/>
      <c r="X21" s="1875"/>
      <c r="Y21" s="1875"/>
      <c r="Z21" s="967"/>
      <c r="AA21" s="968"/>
      <c r="AB21" s="968"/>
      <c r="AC21" s="968"/>
      <c r="AD21" s="968"/>
      <c r="AE21" s="968"/>
      <c r="AF21" s="968"/>
      <c r="AG21" s="968"/>
      <c r="AH21" s="968"/>
      <c r="AI21" s="968"/>
      <c r="AJ21" s="968"/>
      <c r="AK21" s="968"/>
      <c r="AL21" s="968"/>
      <c r="AM21" s="968"/>
      <c r="AN21" s="968"/>
      <c r="AO21" s="968"/>
      <c r="AP21" s="968"/>
      <c r="AQ21" s="968"/>
      <c r="AR21" s="968"/>
      <c r="AS21" s="969"/>
      <c r="AT21" s="1791"/>
      <c r="AU21" s="1730"/>
      <c r="AV21" s="1730"/>
      <c r="AW21" s="1730"/>
      <c r="AX21" s="1730"/>
      <c r="AY21" s="1730"/>
      <c r="AZ21" s="1730"/>
      <c r="BA21" s="1730"/>
      <c r="BB21" s="1730"/>
      <c r="BC21" s="1730"/>
      <c r="BD21" s="1731"/>
      <c r="BE21" s="1729"/>
      <c r="BF21" s="1730"/>
      <c r="BG21" s="1730"/>
      <c r="BH21" s="1730"/>
      <c r="BI21" s="1730"/>
      <c r="BJ21" s="1730"/>
      <c r="BK21" s="1730"/>
      <c r="BL21" s="1730"/>
      <c r="BM21" s="1730"/>
      <c r="BN21" s="1730"/>
      <c r="BO21" s="1730"/>
      <c r="BP21" s="1730"/>
      <c r="BQ21" s="1730"/>
      <c r="BR21" s="1730"/>
      <c r="BS21" s="1730"/>
      <c r="BT21" s="1730"/>
      <c r="BU21" s="1730"/>
      <c r="BV21" s="1730"/>
      <c r="BW21" s="1730"/>
      <c r="BX21" s="1731"/>
      <c r="BZ21" s="46" t="s">
        <v>163</v>
      </c>
      <c r="CA21" s="51">
        <v>40125</v>
      </c>
      <c r="CB21" s="73">
        <f t="shared" si="0"/>
        <v>0</v>
      </c>
      <c r="CC21" s="73">
        <f t="shared" si="1"/>
        <v>0</v>
      </c>
      <c r="CD21" s="73">
        <f t="shared" si="7"/>
        <v>0</v>
      </c>
      <c r="CE21" s="126">
        <f t="shared" si="2"/>
        <v>0</v>
      </c>
      <c r="CF21" s="78" t="str">
        <f t="shared" si="3"/>
        <v/>
      </c>
      <c r="CG21" s="395"/>
      <c r="CH21" s="395"/>
      <c r="CI21" s="396"/>
      <c r="CK21" s="46"/>
      <c r="CL21" s="51"/>
      <c r="CM21" s="76">
        <f t="shared" si="4"/>
        <v>0</v>
      </c>
      <c r="CN21" s="126"/>
      <c r="CO21" s="91"/>
      <c r="CP21" s="378">
        <v>401251</v>
      </c>
      <c r="CQ21" s="378">
        <v>401253</v>
      </c>
      <c r="CS21" s="378"/>
    </row>
    <row r="22" spans="1:97" ht="15" customHeight="1" thickBot="1" x14ac:dyDescent="0.2">
      <c r="A22" s="1206"/>
      <c r="B22" s="1495" t="s">
        <v>164</v>
      </c>
      <c r="C22" s="1496"/>
      <c r="D22" s="1496"/>
      <c r="E22" s="1364" t="s">
        <v>159</v>
      </c>
      <c r="F22" s="1364"/>
      <c r="G22" s="1365"/>
      <c r="H22" s="1834"/>
      <c r="I22" s="1835"/>
      <c r="J22" s="1835"/>
      <c r="K22" s="1835"/>
      <c r="L22" s="1835"/>
      <c r="M22" s="1836"/>
      <c r="N22" s="1486">
        <f>IFERROR(VLOOKUP($CP22,・!$G$2:$H$430,2,FALSE),"")</f>
        <v>300</v>
      </c>
      <c r="O22" s="1487"/>
      <c r="P22" s="1488"/>
      <c r="Q22" s="1816"/>
      <c r="R22" s="1816"/>
      <c r="S22" s="1817"/>
      <c r="T22" s="1876"/>
      <c r="U22" s="1877"/>
      <c r="V22" s="1877"/>
      <c r="W22" s="1877"/>
      <c r="X22" s="1877"/>
      <c r="Y22" s="1877"/>
      <c r="Z22" s="1603"/>
      <c r="AA22" s="1604"/>
      <c r="AB22" s="1604"/>
      <c r="AC22" s="1604"/>
      <c r="AD22" s="1604"/>
      <c r="AE22" s="1604"/>
      <c r="AF22" s="1604"/>
      <c r="AG22" s="1604"/>
      <c r="AH22" s="1604"/>
      <c r="AI22" s="1604"/>
      <c r="AJ22" s="1604"/>
      <c r="AK22" s="1604"/>
      <c r="AL22" s="1604"/>
      <c r="AM22" s="1604"/>
      <c r="AN22" s="1604"/>
      <c r="AO22" s="1604"/>
      <c r="AP22" s="1604"/>
      <c r="AQ22" s="1604"/>
      <c r="AR22" s="1604"/>
      <c r="AS22" s="1605"/>
      <c r="AT22" s="1792"/>
      <c r="AU22" s="1733"/>
      <c r="AV22" s="1733"/>
      <c r="AW22" s="1733"/>
      <c r="AX22" s="1733"/>
      <c r="AY22" s="1733"/>
      <c r="AZ22" s="1733"/>
      <c r="BA22" s="1733"/>
      <c r="BB22" s="1733"/>
      <c r="BC22" s="1733"/>
      <c r="BD22" s="1734"/>
      <c r="BE22" s="1732"/>
      <c r="BF22" s="1733"/>
      <c r="BG22" s="1733"/>
      <c r="BH22" s="1733"/>
      <c r="BI22" s="1733"/>
      <c r="BJ22" s="1733"/>
      <c r="BK22" s="1733"/>
      <c r="BL22" s="1733"/>
      <c r="BM22" s="1733"/>
      <c r="BN22" s="1733"/>
      <c r="BO22" s="1733"/>
      <c r="BP22" s="1733"/>
      <c r="BQ22" s="1733"/>
      <c r="BR22" s="1733"/>
      <c r="BS22" s="1733"/>
      <c r="BT22" s="1733"/>
      <c r="BU22" s="1733"/>
      <c r="BV22" s="1733"/>
      <c r="BW22" s="1733"/>
      <c r="BX22" s="1734"/>
      <c r="BZ22" s="46" t="s">
        <v>164</v>
      </c>
      <c r="CA22" s="51">
        <v>40126</v>
      </c>
      <c r="CB22" s="73">
        <f t="shared" si="0"/>
        <v>0</v>
      </c>
      <c r="CC22" s="73">
        <f t="shared" si="1"/>
        <v>0</v>
      </c>
      <c r="CD22" s="73">
        <f t="shared" si="7"/>
        <v>0</v>
      </c>
      <c r="CE22" s="126">
        <f t="shared" si="2"/>
        <v>0</v>
      </c>
      <c r="CF22" s="78" t="str">
        <f t="shared" si="3"/>
        <v/>
      </c>
      <c r="CG22" s="395"/>
      <c r="CH22" s="395"/>
      <c r="CI22" s="396"/>
      <c r="CK22" s="46"/>
      <c r="CL22" s="51"/>
      <c r="CM22" s="76">
        <f t="shared" si="4"/>
        <v>0</v>
      </c>
      <c r="CN22" s="126"/>
      <c r="CO22" s="91"/>
      <c r="CP22" s="378">
        <v>401261</v>
      </c>
      <c r="CQ22" s="378">
        <v>401263</v>
      </c>
      <c r="CS22" s="378"/>
    </row>
    <row r="23" spans="1:97" ht="15" customHeight="1" thickTop="1" thickBot="1" x14ac:dyDescent="0.2">
      <c r="A23" s="1207"/>
      <c r="B23" s="40" t="s">
        <v>1332</v>
      </c>
      <c r="C23" s="1366" t="s">
        <v>11</v>
      </c>
      <c r="D23" s="1367"/>
      <c r="E23" s="1434">
        <f>Q23+T23+W23+BB23</f>
        <v>0</v>
      </c>
      <c r="F23" s="1539"/>
      <c r="G23" s="1540"/>
      <c r="H23" s="1314">
        <f>SUM(H9:J22)</f>
        <v>30830</v>
      </c>
      <c r="I23" s="1315"/>
      <c r="J23" s="1315"/>
      <c r="K23" s="1231">
        <f>SUM(K9:M19)</f>
        <v>0</v>
      </c>
      <c r="L23" s="1231"/>
      <c r="M23" s="1341"/>
      <c r="N23" s="1802">
        <f>SUM(N9:P22)</f>
        <v>33270</v>
      </c>
      <c r="O23" s="1803"/>
      <c r="P23" s="1803"/>
      <c r="Q23" s="1769">
        <f>SUM(Q9:S22)</f>
        <v>0</v>
      </c>
      <c r="R23" s="1769"/>
      <c r="S23" s="1770"/>
      <c r="T23" s="1801">
        <f>SUM(T9:V22)</f>
        <v>0</v>
      </c>
      <c r="U23" s="1769"/>
      <c r="V23" s="1769"/>
      <c r="W23" s="1769">
        <f>CF23</f>
        <v>0</v>
      </c>
      <c r="X23" s="1769"/>
      <c r="Y23" s="1810"/>
      <c r="Z23" s="1744"/>
      <c r="AA23" s="1519"/>
      <c r="AB23" s="1519"/>
      <c r="AC23" s="1519"/>
      <c r="AD23" s="1519"/>
      <c r="AE23" s="1519"/>
      <c r="AF23" s="1519"/>
      <c r="AG23" s="1519"/>
      <c r="AH23" s="1519"/>
      <c r="AI23" s="1519"/>
      <c r="AJ23" s="1519"/>
      <c r="AK23" s="1519"/>
      <c r="AL23" s="1519"/>
      <c r="AM23" s="1519"/>
      <c r="AN23" s="1519"/>
      <c r="AO23" s="1519"/>
      <c r="AP23" s="1519"/>
      <c r="AQ23" s="1519"/>
      <c r="AR23" s="1519"/>
      <c r="AS23" s="1519"/>
      <c r="AT23" s="1862" t="s">
        <v>11</v>
      </c>
      <c r="AU23" s="1863"/>
      <c r="AV23" s="1863"/>
      <c r="AW23" s="1863"/>
      <c r="AX23" s="1864"/>
      <c r="AY23" s="1316">
        <f>SUM(AY9:BA12)</f>
        <v>7440</v>
      </c>
      <c r="AZ23" s="1317"/>
      <c r="BA23" s="1317"/>
      <c r="BB23" s="1860">
        <f>SUM(BB9:BD12)</f>
        <v>0</v>
      </c>
      <c r="BC23" s="1860"/>
      <c r="BD23" s="1861"/>
      <c r="BE23" s="1857"/>
      <c r="BF23" s="1858"/>
      <c r="BG23" s="1858"/>
      <c r="BH23" s="1858"/>
      <c r="BI23" s="1858"/>
      <c r="BJ23" s="1858"/>
      <c r="BK23" s="1858"/>
      <c r="BL23" s="1858"/>
      <c r="BM23" s="1858"/>
      <c r="BN23" s="1858"/>
      <c r="BO23" s="1858"/>
      <c r="BP23" s="1858"/>
      <c r="BQ23" s="1858"/>
      <c r="BR23" s="1858"/>
      <c r="BS23" s="1858"/>
      <c r="BT23" s="1858"/>
      <c r="BU23" s="1858"/>
      <c r="BV23" s="1858"/>
      <c r="BW23" s="1858"/>
      <c r="BX23" s="1859"/>
      <c r="BZ23" s="113">
        <f>SUM(CD23,CF23:CI23,CM23)</f>
        <v>0</v>
      </c>
      <c r="CA23" s="111"/>
      <c r="CB23" s="74">
        <f>SUM(CB9:CB22)</f>
        <v>0</v>
      </c>
      <c r="CC23" s="74">
        <f>SUM(CC9:CC22)</f>
        <v>0</v>
      </c>
      <c r="CD23" s="74">
        <f>SUM(CD9:CD22)</f>
        <v>0</v>
      </c>
      <c r="CE23" s="129"/>
      <c r="CF23" s="90">
        <f>SUM(CF9:CF22)</f>
        <v>0</v>
      </c>
      <c r="CG23" s="395"/>
      <c r="CH23" s="395"/>
      <c r="CI23" s="396"/>
      <c r="CK23" s="63"/>
      <c r="CL23" s="64"/>
      <c r="CM23" s="69">
        <f>SUM(CM9:CM22)</f>
        <v>0</v>
      </c>
      <c r="CN23" s="127"/>
      <c r="CO23" s="91"/>
      <c r="CP23" s="378"/>
      <c r="CQ23" s="378"/>
      <c r="CS23" s="378"/>
    </row>
    <row r="24" spans="1:97" ht="15" customHeight="1" thickBot="1" x14ac:dyDescent="0.2">
      <c r="A24" s="1205" t="s">
        <v>203</v>
      </c>
      <c r="B24" s="1825" t="s">
        <v>166</v>
      </c>
      <c r="C24" s="1474"/>
      <c r="D24" s="1474"/>
      <c r="E24" s="1715" t="s">
        <v>168</v>
      </c>
      <c r="F24" s="1715"/>
      <c r="G24" s="1716"/>
      <c r="H24" s="1722"/>
      <c r="I24" s="1723"/>
      <c r="J24" s="1723"/>
      <c r="K24" s="1723"/>
      <c r="L24" s="1723"/>
      <c r="M24" s="1724"/>
      <c r="N24" s="1719">
        <f>IFERROR(VLOOKUP($CP24,・!$G$2:$H$430,2,FALSE),"")</f>
        <v>2450</v>
      </c>
      <c r="O24" s="1720"/>
      <c r="P24" s="1721"/>
      <c r="Q24" s="1717"/>
      <c r="R24" s="1717"/>
      <c r="S24" s="1718"/>
      <c r="T24" s="1865"/>
      <c r="U24" s="1866"/>
      <c r="V24" s="1866"/>
      <c r="W24" s="1866"/>
      <c r="X24" s="1866"/>
      <c r="Y24" s="1867"/>
      <c r="Z24" s="967"/>
      <c r="AA24" s="968"/>
      <c r="AB24" s="968"/>
      <c r="AC24" s="968"/>
      <c r="AD24" s="968"/>
      <c r="AE24" s="968"/>
      <c r="AF24" s="968"/>
      <c r="AG24" s="968"/>
      <c r="AH24" s="968"/>
      <c r="AI24" s="968"/>
      <c r="AJ24" s="968"/>
      <c r="AK24" s="968"/>
      <c r="AL24" s="968"/>
      <c r="AM24" s="968"/>
      <c r="AN24" s="968"/>
      <c r="AO24" s="968"/>
      <c r="AP24" s="968"/>
      <c r="AQ24" s="968"/>
      <c r="AR24" s="968"/>
      <c r="AS24" s="968"/>
      <c r="AT24" s="1445" t="s">
        <v>166</v>
      </c>
      <c r="AU24" s="1446"/>
      <c r="AV24" s="1446"/>
      <c r="AW24" s="1233" t="s">
        <v>194</v>
      </c>
      <c r="AX24" s="1234"/>
      <c r="AY24" s="1235">
        <f>IFERROR(VLOOKUP($CS24,・!$G$2:$H$430,2,FALSE),"")</f>
        <v>1500</v>
      </c>
      <c r="AZ24" s="1236"/>
      <c r="BA24" s="1237"/>
      <c r="BB24" s="1461"/>
      <c r="BC24" s="1461"/>
      <c r="BD24" s="1869"/>
      <c r="BE24" s="1738"/>
      <c r="BF24" s="1739"/>
      <c r="BG24" s="1739"/>
      <c r="BH24" s="1739"/>
      <c r="BI24" s="1739"/>
      <c r="BJ24" s="1739"/>
      <c r="BK24" s="1739"/>
      <c r="BL24" s="1739"/>
      <c r="BM24" s="1739"/>
      <c r="BN24" s="1739"/>
      <c r="BO24" s="1739"/>
      <c r="BP24" s="1739"/>
      <c r="BQ24" s="1739"/>
      <c r="BR24" s="1739"/>
      <c r="BS24" s="1739"/>
      <c r="BT24" s="1739"/>
      <c r="BU24" s="1739"/>
      <c r="BV24" s="1739"/>
      <c r="BW24" s="1739"/>
      <c r="BX24" s="1740"/>
      <c r="BZ24" s="46" t="s">
        <v>166</v>
      </c>
      <c r="CA24" s="51">
        <v>40127</v>
      </c>
      <c r="CB24" s="73">
        <f>Q24</f>
        <v>0</v>
      </c>
      <c r="CC24" s="73">
        <f>T24</f>
        <v>0</v>
      </c>
      <c r="CD24" s="73">
        <f t="shared" si="7"/>
        <v>0</v>
      </c>
      <c r="CE24" s="126">
        <f>Z24</f>
        <v>0</v>
      </c>
      <c r="CF24" s="78" t="str">
        <f>IF($K24&gt;$W24,$W24,"")</f>
        <v/>
      </c>
      <c r="CG24" s="395"/>
      <c r="CH24" s="395"/>
      <c r="CI24" s="396"/>
      <c r="CK24" s="46" t="s">
        <v>166</v>
      </c>
      <c r="CL24" s="51">
        <v>240129</v>
      </c>
      <c r="CM24" s="76">
        <f>BB24</f>
        <v>0</v>
      </c>
      <c r="CN24" s="126">
        <f>BE24</f>
        <v>0</v>
      </c>
      <c r="CO24" s="91"/>
      <c r="CP24" s="378">
        <v>401271</v>
      </c>
      <c r="CQ24" s="378">
        <v>401273</v>
      </c>
      <c r="CS24" s="378">
        <v>2401291</v>
      </c>
    </row>
    <row r="25" spans="1:97" ht="15" customHeight="1" thickTop="1" thickBot="1" x14ac:dyDescent="0.2">
      <c r="A25" s="1206"/>
      <c r="B25" s="40" t="s">
        <v>1351</v>
      </c>
      <c r="C25" s="1366" t="s">
        <v>11</v>
      </c>
      <c r="D25" s="1367"/>
      <c r="E25" s="1434">
        <f>Q25+BB25</f>
        <v>0</v>
      </c>
      <c r="F25" s="1539"/>
      <c r="G25" s="1540"/>
      <c r="H25" s="1771"/>
      <c r="I25" s="1772"/>
      <c r="J25" s="1772"/>
      <c r="K25" s="1772"/>
      <c r="L25" s="1772"/>
      <c r="M25" s="1824"/>
      <c r="N25" s="1802">
        <f>SUM(N24)</f>
        <v>2450</v>
      </c>
      <c r="O25" s="1803"/>
      <c r="P25" s="1803"/>
      <c r="Q25" s="1769">
        <f>SUM(Q24)</f>
        <v>0</v>
      </c>
      <c r="R25" s="1769"/>
      <c r="S25" s="1770"/>
      <c r="T25" s="1771">
        <f>CF25</f>
        <v>0</v>
      </c>
      <c r="U25" s="1772"/>
      <c r="V25" s="1772"/>
      <c r="W25" s="1772"/>
      <c r="X25" s="1772"/>
      <c r="Y25" s="1773"/>
      <c r="Z25" s="1744"/>
      <c r="AA25" s="1519"/>
      <c r="AB25" s="1519"/>
      <c r="AC25" s="1519"/>
      <c r="AD25" s="1519"/>
      <c r="AE25" s="1519"/>
      <c r="AF25" s="1519"/>
      <c r="AG25" s="1519"/>
      <c r="AH25" s="1519"/>
      <c r="AI25" s="1519"/>
      <c r="AJ25" s="1519"/>
      <c r="AK25" s="1519"/>
      <c r="AL25" s="1519"/>
      <c r="AM25" s="1519"/>
      <c r="AN25" s="1519"/>
      <c r="AO25" s="1519"/>
      <c r="AP25" s="1519"/>
      <c r="AQ25" s="1519"/>
      <c r="AR25" s="1519"/>
      <c r="AS25" s="1519"/>
      <c r="AT25" s="1862" t="s">
        <v>11</v>
      </c>
      <c r="AU25" s="1863"/>
      <c r="AV25" s="1863"/>
      <c r="AW25" s="1863"/>
      <c r="AX25" s="1864"/>
      <c r="AY25" s="1316">
        <f>SUM(AY24)</f>
        <v>1500</v>
      </c>
      <c r="AZ25" s="1317"/>
      <c r="BA25" s="1317"/>
      <c r="BB25" s="1378">
        <f>SUM(BB24)</f>
        <v>0</v>
      </c>
      <c r="BC25" s="1378"/>
      <c r="BD25" s="1868"/>
      <c r="BE25" s="1857"/>
      <c r="BF25" s="1858"/>
      <c r="BG25" s="1858"/>
      <c r="BH25" s="1858"/>
      <c r="BI25" s="1858"/>
      <c r="BJ25" s="1858"/>
      <c r="BK25" s="1858"/>
      <c r="BL25" s="1858"/>
      <c r="BM25" s="1858"/>
      <c r="BN25" s="1858"/>
      <c r="BO25" s="1858"/>
      <c r="BP25" s="1858"/>
      <c r="BQ25" s="1858"/>
      <c r="BR25" s="1858"/>
      <c r="BS25" s="1858"/>
      <c r="BT25" s="1858"/>
      <c r="BU25" s="1858"/>
      <c r="BV25" s="1858"/>
      <c r="BW25" s="1858"/>
      <c r="BX25" s="1859"/>
      <c r="BZ25" s="113">
        <f>SUM(CD25,CF25:CI25,CM25)</f>
        <v>0</v>
      </c>
      <c r="CA25" s="111"/>
      <c r="CB25" s="74">
        <f>SUM(CB24)</f>
        <v>0</v>
      </c>
      <c r="CC25" s="74">
        <f t="shared" ref="CC25:CD25" si="10">SUM(CC24)</f>
        <v>0</v>
      </c>
      <c r="CD25" s="74">
        <f t="shared" si="10"/>
        <v>0</v>
      </c>
      <c r="CE25" s="129"/>
      <c r="CF25" s="90">
        <f>SUM(CF24)</f>
        <v>0</v>
      </c>
      <c r="CG25" s="395"/>
      <c r="CH25" s="395"/>
      <c r="CI25" s="396"/>
      <c r="CK25" s="63"/>
      <c r="CL25" s="64"/>
      <c r="CM25" s="69">
        <f>SUM(CM24)</f>
        <v>0</v>
      </c>
      <c r="CN25" s="127"/>
      <c r="CO25" s="91"/>
      <c r="CP25" s="378"/>
      <c r="CQ25" s="378"/>
      <c r="CS25" s="378"/>
    </row>
    <row r="26" spans="1:97" ht="15" customHeight="1" x14ac:dyDescent="0.15">
      <c r="A26" s="1206"/>
      <c r="B26" s="1151" t="s">
        <v>173</v>
      </c>
      <c r="C26" s="1152"/>
      <c r="D26" s="1152"/>
      <c r="E26" s="1153" t="s">
        <v>172</v>
      </c>
      <c r="F26" s="1153"/>
      <c r="G26" s="1154"/>
      <c r="H26" s="1837"/>
      <c r="I26" s="1838"/>
      <c r="J26" s="1838"/>
      <c r="K26" s="1838"/>
      <c r="L26" s="1838"/>
      <c r="M26" s="1839"/>
      <c r="N26" s="1489">
        <f>IFERROR(VLOOKUP($CP26,・!$G$2:$H$430,2,FALSE),"")</f>
        <v>5250</v>
      </c>
      <c r="O26" s="1490"/>
      <c r="P26" s="1491"/>
      <c r="Q26" s="1812"/>
      <c r="R26" s="1812"/>
      <c r="S26" s="1813"/>
      <c r="T26" s="1572"/>
      <c r="U26" s="1573"/>
      <c r="V26" s="1573"/>
      <c r="W26" s="1573"/>
      <c r="X26" s="1573"/>
      <c r="Y26" s="1581"/>
      <c r="Z26" s="967"/>
      <c r="AA26" s="968"/>
      <c r="AB26" s="968"/>
      <c r="AC26" s="968"/>
      <c r="AD26" s="968"/>
      <c r="AE26" s="968"/>
      <c r="AF26" s="968"/>
      <c r="AG26" s="968"/>
      <c r="AH26" s="968"/>
      <c r="AI26" s="968"/>
      <c r="AJ26" s="968"/>
      <c r="AK26" s="968"/>
      <c r="AL26" s="968"/>
      <c r="AM26" s="968"/>
      <c r="AN26" s="968"/>
      <c r="AO26" s="968"/>
      <c r="AP26" s="968"/>
      <c r="AQ26" s="968"/>
      <c r="AR26" s="968"/>
      <c r="AS26" s="968"/>
      <c r="AT26" s="1459" t="s">
        <v>173</v>
      </c>
      <c r="AU26" s="1460"/>
      <c r="AV26" s="1460"/>
      <c r="AW26" s="1269" t="s">
        <v>29</v>
      </c>
      <c r="AX26" s="1270"/>
      <c r="AY26" s="1259">
        <f>IFERROR(VLOOKUP($CS26,・!$G$2:$H$430,2,FALSE),"")</f>
        <v>1380</v>
      </c>
      <c r="AZ26" s="1260"/>
      <c r="BA26" s="1261"/>
      <c r="BB26" s="1238"/>
      <c r="BC26" s="1238"/>
      <c r="BD26" s="1239"/>
      <c r="BE26" s="1738"/>
      <c r="BF26" s="1739"/>
      <c r="BG26" s="1739"/>
      <c r="BH26" s="1739"/>
      <c r="BI26" s="1739"/>
      <c r="BJ26" s="1739"/>
      <c r="BK26" s="1739"/>
      <c r="BL26" s="1739"/>
      <c r="BM26" s="1739"/>
      <c r="BN26" s="1739"/>
      <c r="BO26" s="1739"/>
      <c r="BP26" s="1739"/>
      <c r="BQ26" s="1739"/>
      <c r="BR26" s="1739"/>
      <c r="BS26" s="1739"/>
      <c r="BT26" s="1739"/>
      <c r="BU26" s="1739"/>
      <c r="BV26" s="1739"/>
      <c r="BW26" s="1739"/>
      <c r="BX26" s="1740"/>
      <c r="BZ26" s="46" t="s">
        <v>173</v>
      </c>
      <c r="CA26" s="51">
        <v>40130</v>
      </c>
      <c r="CB26" s="73">
        <f>Q26</f>
        <v>0</v>
      </c>
      <c r="CC26" s="73">
        <f>T26</f>
        <v>0</v>
      </c>
      <c r="CD26" s="73">
        <f t="shared" si="7"/>
        <v>0</v>
      </c>
      <c r="CE26" s="126">
        <f>Z26</f>
        <v>0</v>
      </c>
      <c r="CF26" s="78" t="str">
        <f>IF($K26&gt;$W26,$W26,"")</f>
        <v/>
      </c>
      <c r="CG26" s="395"/>
      <c r="CH26" s="395"/>
      <c r="CI26" s="396"/>
      <c r="CK26" s="46" t="s">
        <v>173</v>
      </c>
      <c r="CL26" s="51">
        <v>240133</v>
      </c>
      <c r="CM26" s="76">
        <f>BB26</f>
        <v>0</v>
      </c>
      <c r="CN26" s="126">
        <f>BE26</f>
        <v>0</v>
      </c>
      <c r="CO26" s="91"/>
      <c r="CP26" s="378">
        <v>401301</v>
      </c>
      <c r="CQ26" s="378">
        <v>401303</v>
      </c>
      <c r="CS26" s="378">
        <v>2401331</v>
      </c>
    </row>
    <row r="27" spans="1:97" ht="15" customHeight="1" thickBot="1" x14ac:dyDescent="0.2">
      <c r="A27" s="1206"/>
      <c r="B27" s="1019" t="s">
        <v>171</v>
      </c>
      <c r="C27" s="1015"/>
      <c r="D27" s="1015"/>
      <c r="E27" s="1071" t="s">
        <v>139</v>
      </c>
      <c r="F27" s="1071"/>
      <c r="G27" s="1800"/>
      <c r="H27" s="1840"/>
      <c r="I27" s="1841"/>
      <c r="J27" s="1841"/>
      <c r="K27" s="1841"/>
      <c r="L27" s="1841"/>
      <c r="M27" s="1842"/>
      <c r="N27" s="1762">
        <f>IFERROR(VLOOKUP($CP27,・!$G$2:$H$430,2,FALSE),"")</f>
        <v>3000</v>
      </c>
      <c r="O27" s="1763"/>
      <c r="P27" s="1764"/>
      <c r="Q27" s="1765"/>
      <c r="R27" s="1765"/>
      <c r="S27" s="1766"/>
      <c r="T27" s="1578"/>
      <c r="U27" s="1579"/>
      <c r="V27" s="1579"/>
      <c r="W27" s="1579"/>
      <c r="X27" s="1579"/>
      <c r="Y27" s="1583"/>
      <c r="Z27" s="967"/>
      <c r="AA27" s="968"/>
      <c r="AB27" s="968"/>
      <c r="AC27" s="968"/>
      <c r="AD27" s="968"/>
      <c r="AE27" s="968"/>
      <c r="AF27" s="968"/>
      <c r="AG27" s="968"/>
      <c r="AH27" s="968"/>
      <c r="AI27" s="968"/>
      <c r="AJ27" s="968"/>
      <c r="AK27" s="968"/>
      <c r="AL27" s="968"/>
      <c r="AM27" s="968"/>
      <c r="AN27" s="968"/>
      <c r="AO27" s="968"/>
      <c r="AP27" s="968"/>
      <c r="AQ27" s="968"/>
      <c r="AR27" s="968"/>
      <c r="AS27" s="969"/>
      <c r="AT27" s="1774" t="s">
        <v>171</v>
      </c>
      <c r="AU27" s="1775"/>
      <c r="AV27" s="1775"/>
      <c r="AW27" s="1776" t="s">
        <v>29</v>
      </c>
      <c r="AX27" s="1777"/>
      <c r="AY27" s="1778">
        <f>IFERROR(VLOOKUP($CS27,・!$G$2:$H$430,2,FALSE),"")</f>
        <v>570</v>
      </c>
      <c r="AZ27" s="1779"/>
      <c r="BA27" s="1780"/>
      <c r="BB27" s="1870"/>
      <c r="BC27" s="1870"/>
      <c r="BD27" s="1871"/>
      <c r="BE27" s="1741"/>
      <c r="BF27" s="1742"/>
      <c r="BG27" s="1742"/>
      <c r="BH27" s="1742"/>
      <c r="BI27" s="1742"/>
      <c r="BJ27" s="1742"/>
      <c r="BK27" s="1742"/>
      <c r="BL27" s="1742"/>
      <c r="BM27" s="1742"/>
      <c r="BN27" s="1742"/>
      <c r="BO27" s="1742"/>
      <c r="BP27" s="1742"/>
      <c r="BQ27" s="1742"/>
      <c r="BR27" s="1742"/>
      <c r="BS27" s="1742"/>
      <c r="BT27" s="1742"/>
      <c r="BU27" s="1742"/>
      <c r="BV27" s="1742"/>
      <c r="BW27" s="1742"/>
      <c r="BX27" s="1743"/>
      <c r="BZ27" s="46" t="s">
        <v>171</v>
      </c>
      <c r="CA27" s="51">
        <v>40135</v>
      </c>
      <c r="CB27" s="73">
        <f>Q27</f>
        <v>0</v>
      </c>
      <c r="CC27" s="73">
        <f>T27</f>
        <v>0</v>
      </c>
      <c r="CD27" s="73">
        <f>SUM(CB27:CC27)</f>
        <v>0</v>
      </c>
      <c r="CE27" s="126">
        <f>Z27</f>
        <v>0</v>
      </c>
      <c r="CF27" s="78" t="str">
        <f>IF($K27&gt;$W27,$W27,"")</f>
        <v/>
      </c>
      <c r="CG27" s="395"/>
      <c r="CH27" s="395"/>
      <c r="CI27" s="396"/>
      <c r="CK27" s="46" t="s">
        <v>171</v>
      </c>
      <c r="CL27" s="51">
        <v>240136</v>
      </c>
      <c r="CM27" s="76">
        <f>BB27</f>
        <v>0</v>
      </c>
      <c r="CN27" s="126">
        <f>BE27</f>
        <v>0</v>
      </c>
      <c r="CO27" s="91"/>
      <c r="CP27" s="378">
        <v>401351</v>
      </c>
      <c r="CQ27" s="378">
        <v>401353</v>
      </c>
      <c r="CS27" s="378">
        <v>2401361</v>
      </c>
    </row>
    <row r="28" spans="1:97" ht="15" customHeight="1" thickTop="1" thickBot="1" x14ac:dyDescent="0.2">
      <c r="A28" s="1207"/>
      <c r="B28" s="40" t="s">
        <v>1353</v>
      </c>
      <c r="C28" s="1366" t="s">
        <v>11</v>
      </c>
      <c r="D28" s="1367"/>
      <c r="E28" s="1434">
        <f>Q28+BB28</f>
        <v>0</v>
      </c>
      <c r="F28" s="1539"/>
      <c r="G28" s="1540"/>
      <c r="H28" s="1771"/>
      <c r="I28" s="1772"/>
      <c r="J28" s="1772"/>
      <c r="K28" s="1772"/>
      <c r="L28" s="1772"/>
      <c r="M28" s="1824"/>
      <c r="N28" s="1802">
        <f>SUM(N26:P27)</f>
        <v>8250</v>
      </c>
      <c r="O28" s="1803"/>
      <c r="P28" s="1803"/>
      <c r="Q28" s="1769">
        <f>SUM(Q26:S27)</f>
        <v>0</v>
      </c>
      <c r="R28" s="1769"/>
      <c r="S28" s="1770"/>
      <c r="T28" s="1771">
        <f>CF29</f>
        <v>0</v>
      </c>
      <c r="U28" s="1772"/>
      <c r="V28" s="1772"/>
      <c r="W28" s="1772"/>
      <c r="X28" s="1772"/>
      <c r="Y28" s="1773"/>
      <c r="Z28" s="1744"/>
      <c r="AA28" s="1519"/>
      <c r="AB28" s="1519"/>
      <c r="AC28" s="1519"/>
      <c r="AD28" s="1519"/>
      <c r="AE28" s="1519"/>
      <c r="AF28" s="1519"/>
      <c r="AG28" s="1519"/>
      <c r="AH28" s="1519"/>
      <c r="AI28" s="1519"/>
      <c r="AJ28" s="1519"/>
      <c r="AK28" s="1519"/>
      <c r="AL28" s="1519"/>
      <c r="AM28" s="1519"/>
      <c r="AN28" s="1519"/>
      <c r="AO28" s="1519"/>
      <c r="AP28" s="1519"/>
      <c r="AQ28" s="1519"/>
      <c r="AR28" s="1519"/>
      <c r="AS28" s="1519"/>
      <c r="AT28" s="1862" t="s">
        <v>11</v>
      </c>
      <c r="AU28" s="1863"/>
      <c r="AV28" s="1863"/>
      <c r="AW28" s="1863"/>
      <c r="AX28" s="1864"/>
      <c r="AY28" s="1316">
        <f>SUM(AY26:AZ27)</f>
        <v>1950</v>
      </c>
      <c r="AZ28" s="1317"/>
      <c r="BA28" s="1317"/>
      <c r="BB28" s="1860">
        <f>SUM(BB26:BD27)</f>
        <v>0</v>
      </c>
      <c r="BC28" s="1860"/>
      <c r="BD28" s="1861"/>
      <c r="BE28" s="1857"/>
      <c r="BF28" s="1858"/>
      <c r="BG28" s="1858"/>
      <c r="BH28" s="1858"/>
      <c r="BI28" s="1858"/>
      <c r="BJ28" s="1858"/>
      <c r="BK28" s="1858"/>
      <c r="BL28" s="1858"/>
      <c r="BM28" s="1858"/>
      <c r="BN28" s="1858"/>
      <c r="BO28" s="1858"/>
      <c r="BP28" s="1858"/>
      <c r="BQ28" s="1858"/>
      <c r="BR28" s="1858"/>
      <c r="BS28" s="1858"/>
      <c r="BT28" s="1858"/>
      <c r="BU28" s="1858"/>
      <c r="BV28" s="1858"/>
      <c r="BW28" s="1858"/>
      <c r="BX28" s="1859"/>
      <c r="BZ28" s="46"/>
      <c r="CA28" s="51"/>
      <c r="CB28" s="73"/>
      <c r="CC28" s="73">
        <f>T27</f>
        <v>0</v>
      </c>
      <c r="CD28" s="73">
        <f>SUM(CB28:CC28)</f>
        <v>0</v>
      </c>
      <c r="CE28" s="126"/>
      <c r="CF28" s="78"/>
      <c r="CG28" s="395"/>
      <c r="CH28" s="395"/>
      <c r="CI28" s="396"/>
      <c r="CK28" s="46"/>
      <c r="CL28" s="51"/>
      <c r="CM28" s="76"/>
      <c r="CN28" s="126"/>
      <c r="CO28" s="91"/>
      <c r="CP28" s="378"/>
      <c r="CQ28" s="378"/>
      <c r="CS28" s="378"/>
    </row>
    <row r="29" spans="1:97" ht="15" customHeight="1" x14ac:dyDescent="0.15">
      <c r="A29" s="1205" t="s">
        <v>186</v>
      </c>
      <c r="B29" s="1151" t="s">
        <v>176</v>
      </c>
      <c r="C29" s="1152"/>
      <c r="D29" s="1152"/>
      <c r="E29" s="1153" t="s">
        <v>183</v>
      </c>
      <c r="F29" s="1153"/>
      <c r="G29" s="1154"/>
      <c r="H29" s="1155">
        <f>N29+W29</f>
        <v>2610</v>
      </c>
      <c r="I29" s="1156"/>
      <c r="J29" s="1156"/>
      <c r="K29" s="1477"/>
      <c r="L29" s="1477"/>
      <c r="M29" s="1478"/>
      <c r="N29" s="1489">
        <f>IFERROR(VLOOKUP($CP30,・!$G$2:$H$430,2,FALSE),"")</f>
        <v>2540</v>
      </c>
      <c r="O29" s="1490"/>
      <c r="P29" s="1491"/>
      <c r="Q29" s="1812"/>
      <c r="R29" s="1812"/>
      <c r="S29" s="1813"/>
      <c r="T29" s="1781" t="str">
        <f t="shared" ref="T29" si="11">IF(K29="","",IF(K29&lt;=W29,K29,K29-W29))</f>
        <v/>
      </c>
      <c r="U29" s="1782"/>
      <c r="V29" s="1783"/>
      <c r="W29" s="1814">
        <f>IFERROR(VLOOKUP($CQ30,・!$G$2:$H$430,2,FALSE),"")</f>
        <v>70</v>
      </c>
      <c r="X29" s="1815"/>
      <c r="Y29" s="1815"/>
      <c r="Z29" s="967"/>
      <c r="AA29" s="968"/>
      <c r="AB29" s="968"/>
      <c r="AC29" s="968"/>
      <c r="AD29" s="968"/>
      <c r="AE29" s="968"/>
      <c r="AF29" s="968"/>
      <c r="AG29" s="968"/>
      <c r="AH29" s="968"/>
      <c r="AI29" s="968"/>
      <c r="AJ29" s="968"/>
      <c r="AK29" s="968"/>
      <c r="AL29" s="968"/>
      <c r="AM29" s="968"/>
      <c r="AN29" s="968"/>
      <c r="AO29" s="968"/>
      <c r="AP29" s="968"/>
      <c r="AQ29" s="968"/>
      <c r="AR29" s="968"/>
      <c r="AS29" s="968"/>
      <c r="AT29" s="1459" t="s">
        <v>185</v>
      </c>
      <c r="AU29" s="1460"/>
      <c r="AV29" s="1460"/>
      <c r="AW29" s="1269" t="s">
        <v>167</v>
      </c>
      <c r="AX29" s="1270"/>
      <c r="AY29" s="1259">
        <f>IFERROR(VLOOKUP($CS30,・!$G$2:$H$430,2,FALSE),"")</f>
        <v>550</v>
      </c>
      <c r="AZ29" s="1260"/>
      <c r="BA29" s="1261"/>
      <c r="BB29" s="1238"/>
      <c r="BC29" s="1238"/>
      <c r="BD29" s="1256"/>
      <c r="BE29" s="1738"/>
      <c r="BF29" s="1739"/>
      <c r="BG29" s="1739"/>
      <c r="BH29" s="1739"/>
      <c r="BI29" s="1739"/>
      <c r="BJ29" s="1739"/>
      <c r="BK29" s="1739"/>
      <c r="BL29" s="1739"/>
      <c r="BM29" s="1739"/>
      <c r="BN29" s="1739"/>
      <c r="BO29" s="1739"/>
      <c r="BP29" s="1739"/>
      <c r="BQ29" s="1739"/>
      <c r="BR29" s="1739"/>
      <c r="BS29" s="1739"/>
      <c r="BT29" s="1739"/>
      <c r="BU29" s="1739"/>
      <c r="BV29" s="1739"/>
      <c r="BW29" s="1739"/>
      <c r="BX29" s="1740"/>
      <c r="BZ29" s="113"/>
      <c r="CA29" s="111"/>
      <c r="CB29" s="74">
        <f>SUM(CB26:CB28)</f>
        <v>0</v>
      </c>
      <c r="CC29" s="74">
        <f t="shared" ref="CC29:CD29" si="12">SUM(CC26:CC28)</f>
        <v>0</v>
      </c>
      <c r="CD29" s="74">
        <f t="shared" si="12"/>
        <v>0</v>
      </c>
      <c r="CE29" s="129"/>
      <c r="CF29" s="90">
        <f>SUM(CF26:CF28)</f>
        <v>0</v>
      </c>
      <c r="CG29" s="395"/>
      <c r="CH29" s="395"/>
      <c r="CI29" s="396"/>
      <c r="CK29" s="63"/>
      <c r="CL29" s="64"/>
      <c r="CM29" s="69">
        <f>SUM(CM26:CM28)</f>
        <v>0</v>
      </c>
      <c r="CN29" s="127"/>
      <c r="CO29" s="91"/>
      <c r="CP29" s="378"/>
      <c r="CQ29" s="378"/>
      <c r="CS29" s="378"/>
    </row>
    <row r="30" spans="1:97" ht="15" customHeight="1" x14ac:dyDescent="0.15">
      <c r="A30" s="1206"/>
      <c r="B30" s="1019" t="s">
        <v>177</v>
      </c>
      <c r="C30" s="1015"/>
      <c r="D30" s="1015"/>
      <c r="E30" s="1071" t="s">
        <v>184</v>
      </c>
      <c r="F30" s="1071"/>
      <c r="G30" s="1072"/>
      <c r="H30" s="1794"/>
      <c r="I30" s="1795"/>
      <c r="J30" s="1795"/>
      <c r="K30" s="1795"/>
      <c r="L30" s="1795"/>
      <c r="M30" s="1796"/>
      <c r="N30" s="1762">
        <f>IFERROR(VLOOKUP($CP31,・!$G$2:$H$430,2,FALSE),"")</f>
        <v>730</v>
      </c>
      <c r="O30" s="1763"/>
      <c r="P30" s="1764"/>
      <c r="Q30" s="1765"/>
      <c r="R30" s="1765"/>
      <c r="S30" s="1766"/>
      <c r="T30" s="1762"/>
      <c r="U30" s="1763"/>
      <c r="V30" s="1763"/>
      <c r="W30" s="1763"/>
      <c r="X30" s="1763"/>
      <c r="Y30" s="1763"/>
      <c r="Z30" s="967"/>
      <c r="AA30" s="968"/>
      <c r="AB30" s="968"/>
      <c r="AC30" s="968"/>
      <c r="AD30" s="968"/>
      <c r="AE30" s="968"/>
      <c r="AF30" s="968"/>
      <c r="AG30" s="968"/>
      <c r="AH30" s="968"/>
      <c r="AI30" s="968"/>
      <c r="AJ30" s="968"/>
      <c r="AK30" s="968"/>
      <c r="AL30" s="968"/>
      <c r="AM30" s="968"/>
      <c r="AN30" s="968"/>
      <c r="AO30" s="968"/>
      <c r="AP30" s="968"/>
      <c r="AQ30" s="968"/>
      <c r="AR30" s="968"/>
      <c r="AS30" s="969"/>
      <c r="AT30" s="1257"/>
      <c r="AU30" s="1258"/>
      <c r="AV30" s="1258"/>
      <c r="AW30" s="1258"/>
      <c r="AX30" s="1258"/>
      <c r="AY30" s="1258"/>
      <c r="AZ30" s="1258"/>
      <c r="BA30" s="1258"/>
      <c r="BB30" s="1258"/>
      <c r="BC30" s="1258"/>
      <c r="BD30" s="1258"/>
      <c r="BE30" s="1851"/>
      <c r="BF30" s="1852"/>
      <c r="BG30" s="1852"/>
      <c r="BH30" s="1852"/>
      <c r="BI30" s="1852"/>
      <c r="BJ30" s="1852"/>
      <c r="BK30" s="1852"/>
      <c r="BL30" s="1852"/>
      <c r="BM30" s="1852"/>
      <c r="BN30" s="1852"/>
      <c r="BO30" s="1852"/>
      <c r="BP30" s="1852"/>
      <c r="BQ30" s="1852"/>
      <c r="BR30" s="1852"/>
      <c r="BS30" s="1852"/>
      <c r="BT30" s="1852"/>
      <c r="BU30" s="1852"/>
      <c r="BV30" s="1852"/>
      <c r="BW30" s="1852"/>
      <c r="BX30" s="1853"/>
      <c r="BZ30" s="46" t="s">
        <v>176</v>
      </c>
      <c r="CA30" s="51">
        <v>40139</v>
      </c>
      <c r="CB30" s="73">
        <f t="shared" ref="CB30:CB36" si="13">Q29</f>
        <v>0</v>
      </c>
      <c r="CC30" s="73" t="str">
        <f t="shared" ref="CC30:CC36" si="14">T29</f>
        <v/>
      </c>
      <c r="CD30" s="73">
        <f t="shared" si="7"/>
        <v>0</v>
      </c>
      <c r="CE30" s="126">
        <f t="shared" ref="CE30:CE36" si="15">Z29</f>
        <v>0</v>
      </c>
      <c r="CF30" s="78" t="str">
        <f t="shared" ref="CF30:CF36" si="16">IF($K29&gt;$W29,$W29,"")</f>
        <v/>
      </c>
      <c r="CG30" s="395"/>
      <c r="CH30" s="395"/>
      <c r="CI30" s="396"/>
      <c r="CK30" s="46" t="s">
        <v>185</v>
      </c>
      <c r="CL30" s="51">
        <v>240140</v>
      </c>
      <c r="CM30" s="76">
        <f t="shared" ref="CM30:CM36" si="17">BB29</f>
        <v>0</v>
      </c>
      <c r="CN30" s="126">
        <f>BE29</f>
        <v>0</v>
      </c>
      <c r="CO30" s="91"/>
      <c r="CP30" s="378">
        <v>401391</v>
      </c>
      <c r="CQ30" s="378">
        <v>401393</v>
      </c>
      <c r="CS30" s="378">
        <v>2401401</v>
      </c>
    </row>
    <row r="31" spans="1:97" ht="15" customHeight="1" x14ac:dyDescent="0.15">
      <c r="A31" s="1206"/>
      <c r="B31" s="1019" t="s">
        <v>178</v>
      </c>
      <c r="C31" s="1015"/>
      <c r="D31" s="1015"/>
      <c r="E31" s="1071" t="s">
        <v>184</v>
      </c>
      <c r="F31" s="1071"/>
      <c r="G31" s="1072"/>
      <c r="H31" s="1211">
        <f>N31+W31</f>
        <v>2620</v>
      </c>
      <c r="I31" s="1212"/>
      <c r="J31" s="1212"/>
      <c r="K31" s="1217"/>
      <c r="L31" s="1217"/>
      <c r="M31" s="1218"/>
      <c r="N31" s="1762">
        <f>IFERROR(VLOOKUP($CP32,・!$G$2:$H$430,2,FALSE),"")</f>
        <v>2420</v>
      </c>
      <c r="O31" s="1763"/>
      <c r="P31" s="1764"/>
      <c r="Q31" s="1765"/>
      <c r="R31" s="1765"/>
      <c r="S31" s="1766"/>
      <c r="T31" s="1781" t="str">
        <f t="shared" ref="T31" si="18">IF(K31="","",IF(K31&lt;=W31,K31,K31-W31))</f>
        <v/>
      </c>
      <c r="U31" s="1782"/>
      <c r="V31" s="1783"/>
      <c r="W31" s="1767">
        <f>IFERROR(VLOOKUP($CQ32,・!$G$2:$H$430,2,FALSE),"")</f>
        <v>200</v>
      </c>
      <c r="X31" s="1768"/>
      <c r="Y31" s="1768"/>
      <c r="Z31" s="967"/>
      <c r="AA31" s="968"/>
      <c r="AB31" s="968"/>
      <c r="AC31" s="968"/>
      <c r="AD31" s="968"/>
      <c r="AE31" s="968"/>
      <c r="AF31" s="968"/>
      <c r="AG31" s="968"/>
      <c r="AH31" s="968"/>
      <c r="AI31" s="968"/>
      <c r="AJ31" s="968"/>
      <c r="AK31" s="968"/>
      <c r="AL31" s="968"/>
      <c r="AM31" s="968"/>
      <c r="AN31" s="968"/>
      <c r="AO31" s="968"/>
      <c r="AP31" s="968"/>
      <c r="AQ31" s="968"/>
      <c r="AR31" s="968"/>
      <c r="AS31" s="969"/>
      <c r="AT31" s="1257"/>
      <c r="AU31" s="1258"/>
      <c r="AV31" s="1258"/>
      <c r="AW31" s="1258"/>
      <c r="AX31" s="1258"/>
      <c r="AY31" s="1258"/>
      <c r="AZ31" s="1258"/>
      <c r="BA31" s="1258"/>
      <c r="BB31" s="1258"/>
      <c r="BC31" s="1258"/>
      <c r="BD31" s="1258"/>
      <c r="BE31" s="1405"/>
      <c r="BF31" s="1406"/>
      <c r="BG31" s="1406"/>
      <c r="BH31" s="1406"/>
      <c r="BI31" s="1406"/>
      <c r="BJ31" s="1406"/>
      <c r="BK31" s="1406"/>
      <c r="BL31" s="1406"/>
      <c r="BM31" s="1406"/>
      <c r="BN31" s="1406"/>
      <c r="BO31" s="1406"/>
      <c r="BP31" s="1406"/>
      <c r="BQ31" s="1406"/>
      <c r="BR31" s="1406"/>
      <c r="BS31" s="1406"/>
      <c r="BT31" s="1406"/>
      <c r="BU31" s="1406"/>
      <c r="BV31" s="1406"/>
      <c r="BW31" s="1406"/>
      <c r="BX31" s="1407"/>
      <c r="BZ31" s="46" t="s">
        <v>177</v>
      </c>
      <c r="CA31" s="51">
        <v>40141</v>
      </c>
      <c r="CB31" s="73">
        <f t="shared" si="13"/>
        <v>0</v>
      </c>
      <c r="CC31" s="73">
        <f t="shared" si="14"/>
        <v>0</v>
      </c>
      <c r="CD31" s="73">
        <f t="shared" si="7"/>
        <v>0</v>
      </c>
      <c r="CE31" s="126">
        <f t="shared" si="15"/>
        <v>0</v>
      </c>
      <c r="CF31" s="78" t="str">
        <f t="shared" si="16"/>
        <v/>
      </c>
      <c r="CG31" s="395"/>
      <c r="CH31" s="395"/>
      <c r="CI31" s="396"/>
      <c r="CK31" s="46"/>
      <c r="CL31" s="51"/>
      <c r="CM31" s="76">
        <f t="shared" si="17"/>
        <v>0</v>
      </c>
      <c r="CN31" s="126"/>
      <c r="CO31" s="91"/>
      <c r="CP31" s="378">
        <v>401411</v>
      </c>
      <c r="CQ31" s="378">
        <v>401413</v>
      </c>
      <c r="CS31" s="378"/>
    </row>
    <row r="32" spans="1:97" ht="15" customHeight="1" x14ac:dyDescent="0.15">
      <c r="A32" s="1206"/>
      <c r="B32" s="1019" t="s">
        <v>179</v>
      </c>
      <c r="C32" s="1015"/>
      <c r="D32" s="1015"/>
      <c r="E32" s="1071" t="s">
        <v>184</v>
      </c>
      <c r="F32" s="1071"/>
      <c r="G32" s="1072"/>
      <c r="H32" s="1828"/>
      <c r="I32" s="1829"/>
      <c r="J32" s="1829"/>
      <c r="K32" s="1829"/>
      <c r="L32" s="1829"/>
      <c r="M32" s="1830"/>
      <c r="N32" s="1762">
        <f>IFERROR(VLOOKUP($CP33,・!$G$2:$H$430,2,FALSE),"")</f>
        <v>950</v>
      </c>
      <c r="O32" s="1763"/>
      <c r="P32" s="1764"/>
      <c r="Q32" s="1765"/>
      <c r="R32" s="1765"/>
      <c r="S32" s="1766"/>
      <c r="T32" s="1818"/>
      <c r="U32" s="1819"/>
      <c r="V32" s="1819"/>
      <c r="W32" s="1819"/>
      <c r="X32" s="1819"/>
      <c r="Y32" s="1819"/>
      <c r="Z32" s="967"/>
      <c r="AA32" s="968"/>
      <c r="AB32" s="968"/>
      <c r="AC32" s="968"/>
      <c r="AD32" s="968"/>
      <c r="AE32" s="968"/>
      <c r="AF32" s="968"/>
      <c r="AG32" s="968"/>
      <c r="AH32" s="968"/>
      <c r="AI32" s="968"/>
      <c r="AJ32" s="968"/>
      <c r="AK32" s="968"/>
      <c r="AL32" s="968"/>
      <c r="AM32" s="968"/>
      <c r="AN32" s="968"/>
      <c r="AO32" s="968"/>
      <c r="AP32" s="968"/>
      <c r="AQ32" s="968"/>
      <c r="AR32" s="968"/>
      <c r="AS32" s="969"/>
      <c r="AT32" s="1257"/>
      <c r="AU32" s="1258"/>
      <c r="AV32" s="1258"/>
      <c r="AW32" s="1258"/>
      <c r="AX32" s="1258"/>
      <c r="AY32" s="1258"/>
      <c r="AZ32" s="1258"/>
      <c r="BA32" s="1258"/>
      <c r="BB32" s="1258"/>
      <c r="BC32" s="1258"/>
      <c r="BD32" s="1258"/>
      <c r="BE32" s="1405"/>
      <c r="BF32" s="1406"/>
      <c r="BG32" s="1406"/>
      <c r="BH32" s="1406"/>
      <c r="BI32" s="1406"/>
      <c r="BJ32" s="1406"/>
      <c r="BK32" s="1406"/>
      <c r="BL32" s="1406"/>
      <c r="BM32" s="1406"/>
      <c r="BN32" s="1406"/>
      <c r="BO32" s="1406"/>
      <c r="BP32" s="1406"/>
      <c r="BQ32" s="1406"/>
      <c r="BR32" s="1406"/>
      <c r="BS32" s="1406"/>
      <c r="BT32" s="1406"/>
      <c r="BU32" s="1406"/>
      <c r="BV32" s="1406"/>
      <c r="BW32" s="1406"/>
      <c r="BX32" s="1407"/>
      <c r="BZ32" s="46" t="s">
        <v>178</v>
      </c>
      <c r="CA32" s="51">
        <v>40144</v>
      </c>
      <c r="CB32" s="73">
        <f t="shared" si="13"/>
        <v>0</v>
      </c>
      <c r="CC32" s="73" t="str">
        <f t="shared" si="14"/>
        <v/>
      </c>
      <c r="CD32" s="73">
        <f t="shared" si="7"/>
        <v>0</v>
      </c>
      <c r="CE32" s="126">
        <f t="shared" si="15"/>
        <v>0</v>
      </c>
      <c r="CF32" s="78" t="str">
        <f t="shared" si="16"/>
        <v/>
      </c>
      <c r="CG32" s="395"/>
      <c r="CH32" s="395"/>
      <c r="CI32" s="396"/>
      <c r="CK32" s="46"/>
      <c r="CL32" s="51"/>
      <c r="CM32" s="76">
        <f t="shared" si="17"/>
        <v>0</v>
      </c>
      <c r="CN32" s="126"/>
      <c r="CO32" s="91"/>
      <c r="CP32" s="378">
        <v>401441</v>
      </c>
      <c r="CQ32" s="378">
        <v>401443</v>
      </c>
      <c r="CS32" s="378"/>
    </row>
    <row r="33" spans="1:97" ht="15" customHeight="1" x14ac:dyDescent="0.15">
      <c r="A33" s="1206"/>
      <c r="B33" s="1019" t="s">
        <v>180</v>
      </c>
      <c r="C33" s="1015"/>
      <c r="D33" s="1015"/>
      <c r="E33" s="1071" t="s">
        <v>184</v>
      </c>
      <c r="F33" s="1071"/>
      <c r="G33" s="1072"/>
      <c r="H33" s="1831"/>
      <c r="I33" s="1832"/>
      <c r="J33" s="1832"/>
      <c r="K33" s="1832"/>
      <c r="L33" s="1832"/>
      <c r="M33" s="1833"/>
      <c r="N33" s="1762">
        <f>IFERROR(VLOOKUP($CP34,・!$G$2:$H$430,2,FALSE),"")</f>
        <v>930</v>
      </c>
      <c r="O33" s="1763"/>
      <c r="P33" s="1764"/>
      <c r="Q33" s="1765"/>
      <c r="R33" s="1765"/>
      <c r="S33" s="1766"/>
      <c r="T33" s="1820"/>
      <c r="U33" s="1821"/>
      <c r="V33" s="1821"/>
      <c r="W33" s="1821"/>
      <c r="X33" s="1821"/>
      <c r="Y33" s="1821"/>
      <c r="Z33" s="967"/>
      <c r="AA33" s="968"/>
      <c r="AB33" s="968"/>
      <c r="AC33" s="968"/>
      <c r="AD33" s="968"/>
      <c r="AE33" s="968"/>
      <c r="AF33" s="968"/>
      <c r="AG33" s="968"/>
      <c r="AH33" s="968"/>
      <c r="AI33" s="968"/>
      <c r="AJ33" s="968"/>
      <c r="AK33" s="968"/>
      <c r="AL33" s="968"/>
      <c r="AM33" s="968"/>
      <c r="AN33" s="968"/>
      <c r="AO33" s="968"/>
      <c r="AP33" s="968"/>
      <c r="AQ33" s="968"/>
      <c r="AR33" s="968"/>
      <c r="AS33" s="969"/>
      <c r="AT33" s="1257"/>
      <c r="AU33" s="1258"/>
      <c r="AV33" s="1258"/>
      <c r="AW33" s="1258"/>
      <c r="AX33" s="1258"/>
      <c r="AY33" s="1258"/>
      <c r="AZ33" s="1258"/>
      <c r="BA33" s="1258"/>
      <c r="BB33" s="1258"/>
      <c r="BC33" s="1258"/>
      <c r="BD33" s="1258"/>
      <c r="BE33" s="1405"/>
      <c r="BF33" s="1406"/>
      <c r="BG33" s="1406"/>
      <c r="BH33" s="1406"/>
      <c r="BI33" s="1406"/>
      <c r="BJ33" s="1406"/>
      <c r="BK33" s="1406"/>
      <c r="BL33" s="1406"/>
      <c r="BM33" s="1406"/>
      <c r="BN33" s="1406"/>
      <c r="BO33" s="1406"/>
      <c r="BP33" s="1406"/>
      <c r="BQ33" s="1406"/>
      <c r="BR33" s="1406"/>
      <c r="BS33" s="1406"/>
      <c r="BT33" s="1406"/>
      <c r="BU33" s="1406"/>
      <c r="BV33" s="1406"/>
      <c r="BW33" s="1406"/>
      <c r="BX33" s="1407"/>
      <c r="BZ33" s="46" t="s">
        <v>179</v>
      </c>
      <c r="CA33" s="51">
        <v>40145</v>
      </c>
      <c r="CB33" s="73">
        <f t="shared" si="13"/>
        <v>0</v>
      </c>
      <c r="CC33" s="73">
        <f t="shared" si="14"/>
        <v>0</v>
      </c>
      <c r="CD33" s="73">
        <f t="shared" si="7"/>
        <v>0</v>
      </c>
      <c r="CE33" s="126">
        <f t="shared" si="15"/>
        <v>0</v>
      </c>
      <c r="CF33" s="78" t="str">
        <f t="shared" si="16"/>
        <v/>
      </c>
      <c r="CG33" s="395"/>
      <c r="CH33" s="395"/>
      <c r="CI33" s="396"/>
      <c r="CK33" s="46"/>
      <c r="CL33" s="51"/>
      <c r="CM33" s="76">
        <f t="shared" si="17"/>
        <v>0</v>
      </c>
      <c r="CN33" s="126"/>
      <c r="CO33" s="91"/>
      <c r="CP33" s="378">
        <v>401451</v>
      </c>
      <c r="CQ33" s="378">
        <v>401453</v>
      </c>
      <c r="CS33" s="378"/>
    </row>
    <row r="34" spans="1:97" ht="15" customHeight="1" x14ac:dyDescent="0.15">
      <c r="A34" s="1206"/>
      <c r="B34" s="1019" t="s">
        <v>182</v>
      </c>
      <c r="C34" s="1015"/>
      <c r="D34" s="1015"/>
      <c r="E34" s="1071" t="s">
        <v>184</v>
      </c>
      <c r="F34" s="1071"/>
      <c r="G34" s="1072"/>
      <c r="H34" s="1831"/>
      <c r="I34" s="1832"/>
      <c r="J34" s="1832"/>
      <c r="K34" s="1832"/>
      <c r="L34" s="1832"/>
      <c r="M34" s="1833"/>
      <c r="N34" s="1762">
        <f>IFERROR(VLOOKUP($CP35,・!$G$2:$H$430,2,FALSE),"")</f>
        <v>830</v>
      </c>
      <c r="O34" s="1763"/>
      <c r="P34" s="1764"/>
      <c r="Q34" s="1765"/>
      <c r="R34" s="1765"/>
      <c r="S34" s="1766"/>
      <c r="T34" s="1820"/>
      <c r="U34" s="1821"/>
      <c r="V34" s="1821"/>
      <c r="W34" s="1821"/>
      <c r="X34" s="1821"/>
      <c r="Y34" s="1821"/>
      <c r="Z34" s="967"/>
      <c r="AA34" s="968"/>
      <c r="AB34" s="968"/>
      <c r="AC34" s="968"/>
      <c r="AD34" s="968"/>
      <c r="AE34" s="968"/>
      <c r="AF34" s="968"/>
      <c r="AG34" s="968"/>
      <c r="AH34" s="968"/>
      <c r="AI34" s="968"/>
      <c r="AJ34" s="968"/>
      <c r="AK34" s="968"/>
      <c r="AL34" s="968"/>
      <c r="AM34" s="968"/>
      <c r="AN34" s="968"/>
      <c r="AO34" s="968"/>
      <c r="AP34" s="968"/>
      <c r="AQ34" s="968"/>
      <c r="AR34" s="968"/>
      <c r="AS34" s="969"/>
      <c r="AT34" s="1257"/>
      <c r="AU34" s="1258"/>
      <c r="AV34" s="1258"/>
      <c r="AW34" s="1258"/>
      <c r="AX34" s="1258"/>
      <c r="AY34" s="1258"/>
      <c r="AZ34" s="1258"/>
      <c r="BA34" s="1258"/>
      <c r="BB34" s="1258"/>
      <c r="BC34" s="1258"/>
      <c r="BD34" s="1258"/>
      <c r="BE34" s="1405"/>
      <c r="BF34" s="1406"/>
      <c r="BG34" s="1406"/>
      <c r="BH34" s="1406"/>
      <c r="BI34" s="1406"/>
      <c r="BJ34" s="1406"/>
      <c r="BK34" s="1406"/>
      <c r="BL34" s="1406"/>
      <c r="BM34" s="1406"/>
      <c r="BN34" s="1406"/>
      <c r="BO34" s="1406"/>
      <c r="BP34" s="1406"/>
      <c r="BQ34" s="1406"/>
      <c r="BR34" s="1406"/>
      <c r="BS34" s="1406"/>
      <c r="BT34" s="1406"/>
      <c r="BU34" s="1406"/>
      <c r="BV34" s="1406"/>
      <c r="BW34" s="1406"/>
      <c r="BX34" s="1407"/>
      <c r="BZ34" s="46" t="s">
        <v>180</v>
      </c>
      <c r="CA34" s="51">
        <v>40146</v>
      </c>
      <c r="CB34" s="73">
        <f t="shared" si="13"/>
        <v>0</v>
      </c>
      <c r="CC34" s="73">
        <f t="shared" si="14"/>
        <v>0</v>
      </c>
      <c r="CD34" s="73">
        <f t="shared" si="7"/>
        <v>0</v>
      </c>
      <c r="CE34" s="126">
        <f t="shared" si="15"/>
        <v>0</v>
      </c>
      <c r="CF34" s="78" t="str">
        <f t="shared" si="16"/>
        <v/>
      </c>
      <c r="CG34" s="395"/>
      <c r="CH34" s="395"/>
      <c r="CI34" s="396"/>
      <c r="CK34" s="46"/>
      <c r="CL34" s="51"/>
      <c r="CM34" s="76">
        <f t="shared" si="17"/>
        <v>0</v>
      </c>
      <c r="CN34" s="126"/>
      <c r="CO34" s="91"/>
      <c r="CP34" s="378">
        <v>401461</v>
      </c>
      <c r="CQ34" s="378">
        <v>401463</v>
      </c>
      <c r="CS34" s="378"/>
    </row>
    <row r="35" spans="1:97" ht="15" customHeight="1" thickBot="1" x14ac:dyDescent="0.2">
      <c r="A35" s="1206"/>
      <c r="B35" s="1495" t="s">
        <v>181</v>
      </c>
      <c r="C35" s="1496"/>
      <c r="D35" s="1496"/>
      <c r="E35" s="1364" t="s">
        <v>184</v>
      </c>
      <c r="F35" s="1364"/>
      <c r="G35" s="1365"/>
      <c r="H35" s="1834"/>
      <c r="I35" s="1835"/>
      <c r="J35" s="1835"/>
      <c r="K35" s="1835"/>
      <c r="L35" s="1835"/>
      <c r="M35" s="1836"/>
      <c r="N35" s="1486">
        <f>IFERROR(VLOOKUP($CP36,・!$G$2:$H$430,2,FALSE),"")</f>
        <v>1070</v>
      </c>
      <c r="O35" s="1487"/>
      <c r="P35" s="1488"/>
      <c r="Q35" s="1816"/>
      <c r="R35" s="1816"/>
      <c r="S35" s="1817"/>
      <c r="T35" s="1822"/>
      <c r="U35" s="1823"/>
      <c r="V35" s="1823"/>
      <c r="W35" s="1823"/>
      <c r="X35" s="1823"/>
      <c r="Y35" s="1823"/>
      <c r="Z35" s="1603"/>
      <c r="AA35" s="1604"/>
      <c r="AB35" s="1604"/>
      <c r="AC35" s="1604"/>
      <c r="AD35" s="1604"/>
      <c r="AE35" s="1604"/>
      <c r="AF35" s="1604"/>
      <c r="AG35" s="1604"/>
      <c r="AH35" s="1604"/>
      <c r="AI35" s="1604"/>
      <c r="AJ35" s="1604"/>
      <c r="AK35" s="1604"/>
      <c r="AL35" s="1604"/>
      <c r="AM35" s="1604"/>
      <c r="AN35" s="1604"/>
      <c r="AO35" s="1604"/>
      <c r="AP35" s="1604"/>
      <c r="AQ35" s="1604"/>
      <c r="AR35" s="1604"/>
      <c r="AS35" s="1605"/>
      <c r="AT35" s="1229"/>
      <c r="AU35" s="1230"/>
      <c r="AV35" s="1230"/>
      <c r="AW35" s="1230"/>
      <c r="AX35" s="1230"/>
      <c r="AY35" s="1230"/>
      <c r="AZ35" s="1230"/>
      <c r="BA35" s="1230"/>
      <c r="BB35" s="1230"/>
      <c r="BC35" s="1230"/>
      <c r="BD35" s="1230"/>
      <c r="BE35" s="1854"/>
      <c r="BF35" s="1855"/>
      <c r="BG35" s="1855"/>
      <c r="BH35" s="1855"/>
      <c r="BI35" s="1855"/>
      <c r="BJ35" s="1855"/>
      <c r="BK35" s="1855"/>
      <c r="BL35" s="1855"/>
      <c r="BM35" s="1855"/>
      <c r="BN35" s="1855"/>
      <c r="BO35" s="1855"/>
      <c r="BP35" s="1855"/>
      <c r="BQ35" s="1855"/>
      <c r="BR35" s="1855"/>
      <c r="BS35" s="1855"/>
      <c r="BT35" s="1855"/>
      <c r="BU35" s="1855"/>
      <c r="BV35" s="1855"/>
      <c r="BW35" s="1855"/>
      <c r="BX35" s="1856"/>
      <c r="BZ35" s="46" t="s">
        <v>182</v>
      </c>
      <c r="CA35" s="51">
        <v>40147</v>
      </c>
      <c r="CB35" s="73">
        <f t="shared" si="13"/>
        <v>0</v>
      </c>
      <c r="CC35" s="73">
        <f t="shared" si="14"/>
        <v>0</v>
      </c>
      <c r="CD35" s="73">
        <f t="shared" si="7"/>
        <v>0</v>
      </c>
      <c r="CE35" s="126">
        <f t="shared" si="15"/>
        <v>0</v>
      </c>
      <c r="CF35" s="78" t="str">
        <f t="shared" si="16"/>
        <v/>
      </c>
      <c r="CG35" s="395"/>
      <c r="CH35" s="395"/>
      <c r="CI35" s="396"/>
      <c r="CK35" s="46"/>
      <c r="CL35" s="51"/>
      <c r="CM35" s="76">
        <f t="shared" si="17"/>
        <v>0</v>
      </c>
      <c r="CN35" s="126"/>
      <c r="CO35" s="91"/>
      <c r="CP35" s="378">
        <v>401471</v>
      </c>
      <c r="CQ35" s="378">
        <v>401473</v>
      </c>
      <c r="CS35" s="378"/>
    </row>
    <row r="36" spans="1:97" ht="15" customHeight="1" thickTop="1" thickBot="1" x14ac:dyDescent="0.2">
      <c r="A36" s="42"/>
      <c r="B36" s="40" t="s">
        <v>1355</v>
      </c>
      <c r="C36" s="1366" t="s">
        <v>11</v>
      </c>
      <c r="D36" s="1367"/>
      <c r="E36" s="1434">
        <f>Q36+T36+W36+BB36</f>
        <v>0</v>
      </c>
      <c r="F36" s="1539"/>
      <c r="G36" s="1540"/>
      <c r="H36" s="1314">
        <f>SUM(H29:J35)</f>
        <v>5230</v>
      </c>
      <c r="I36" s="1315"/>
      <c r="J36" s="1315"/>
      <c r="K36" s="1826">
        <f>SUM(K29:M31)</f>
        <v>0</v>
      </c>
      <c r="L36" s="1826"/>
      <c r="M36" s="1827"/>
      <c r="N36" s="1802">
        <f>SUM(N29:P35)</f>
        <v>9470</v>
      </c>
      <c r="O36" s="1803"/>
      <c r="P36" s="1803"/>
      <c r="Q36" s="1769">
        <f>SUM(Q29:S35)</f>
        <v>0</v>
      </c>
      <c r="R36" s="1769"/>
      <c r="S36" s="1770"/>
      <c r="T36" s="1801">
        <f>SUM(T29:V31)</f>
        <v>0</v>
      </c>
      <c r="U36" s="1769"/>
      <c r="V36" s="1769"/>
      <c r="W36" s="1769">
        <f>CF37</f>
        <v>0</v>
      </c>
      <c r="X36" s="1769"/>
      <c r="Y36" s="1810"/>
      <c r="Z36" s="1744"/>
      <c r="AA36" s="1519"/>
      <c r="AB36" s="1519"/>
      <c r="AC36" s="1519"/>
      <c r="AD36" s="1519"/>
      <c r="AE36" s="1519"/>
      <c r="AF36" s="1519"/>
      <c r="AG36" s="1519"/>
      <c r="AH36" s="1519"/>
      <c r="AI36" s="1519"/>
      <c r="AJ36" s="1519"/>
      <c r="AK36" s="1519"/>
      <c r="AL36" s="1519"/>
      <c r="AM36" s="1519"/>
      <c r="AN36" s="1519"/>
      <c r="AO36" s="1519"/>
      <c r="AP36" s="1519"/>
      <c r="AQ36" s="1519"/>
      <c r="AR36" s="1519"/>
      <c r="AS36" s="1519"/>
      <c r="AT36" s="1862" t="s">
        <v>11</v>
      </c>
      <c r="AU36" s="1863"/>
      <c r="AV36" s="1863"/>
      <c r="AW36" s="1863"/>
      <c r="AX36" s="1864"/>
      <c r="AY36" s="1316">
        <f>SUM(AY29:BA35)</f>
        <v>550</v>
      </c>
      <c r="AZ36" s="1317"/>
      <c r="BA36" s="1317"/>
      <c r="BB36" s="1231">
        <f>BB29</f>
        <v>0</v>
      </c>
      <c r="BC36" s="1231"/>
      <c r="BD36" s="1232"/>
      <c r="BE36" s="1846"/>
      <c r="BF36" s="1847"/>
      <c r="BG36" s="1847"/>
      <c r="BH36" s="1847"/>
      <c r="BI36" s="1847"/>
      <c r="BJ36" s="1847"/>
      <c r="BK36" s="1847"/>
      <c r="BL36" s="1847"/>
      <c r="BM36" s="1847"/>
      <c r="BN36" s="1847"/>
      <c r="BO36" s="1847"/>
      <c r="BP36" s="1847"/>
      <c r="BQ36" s="1847"/>
      <c r="BR36" s="1847"/>
      <c r="BS36" s="1847"/>
      <c r="BT36" s="1847"/>
      <c r="BU36" s="1847"/>
      <c r="BV36" s="1847"/>
      <c r="BW36" s="1847"/>
      <c r="BX36" s="1848"/>
      <c r="BZ36" s="55" t="s">
        <v>181</v>
      </c>
      <c r="CA36" s="65">
        <v>40148</v>
      </c>
      <c r="CB36" s="75">
        <f t="shared" si="13"/>
        <v>0</v>
      </c>
      <c r="CC36" s="75">
        <f t="shared" si="14"/>
        <v>0</v>
      </c>
      <c r="CD36" s="75">
        <f t="shared" si="7"/>
        <v>0</v>
      </c>
      <c r="CE36" s="128">
        <f t="shared" si="15"/>
        <v>0</v>
      </c>
      <c r="CF36" s="80" t="str">
        <f t="shared" si="16"/>
        <v/>
      </c>
      <c r="CG36" s="397"/>
      <c r="CH36" s="397"/>
      <c r="CI36" s="398"/>
      <c r="CK36" s="55"/>
      <c r="CL36" s="65"/>
      <c r="CM36" s="77">
        <f t="shared" si="17"/>
        <v>0</v>
      </c>
      <c r="CN36" s="128"/>
      <c r="CO36" s="91"/>
      <c r="CP36" s="378">
        <v>401481</v>
      </c>
      <c r="CQ36" s="378">
        <v>401483</v>
      </c>
      <c r="CS36" s="378"/>
    </row>
    <row r="37" spans="1:97" ht="15" customHeight="1" thickBot="1" x14ac:dyDescent="0.2">
      <c r="A37" s="1712" t="s">
        <v>1407</v>
      </c>
      <c r="B37" s="1713"/>
      <c r="C37" s="1713"/>
      <c r="D37" s="1714"/>
      <c r="E37" s="1613">
        <f>SUM(E36,E28,E25,E23)</f>
        <v>0</v>
      </c>
      <c r="F37" s="1749"/>
      <c r="G37" s="1749"/>
      <c r="H37" s="1614">
        <f>SUM(H36,H28,H25,H23)</f>
        <v>36060</v>
      </c>
      <c r="I37" s="1615"/>
      <c r="J37" s="1615"/>
      <c r="K37" s="1616">
        <f>SUM(K36,K23)</f>
        <v>0</v>
      </c>
      <c r="L37" s="1616"/>
      <c r="M37" s="1617"/>
      <c r="N37" s="1750">
        <f>SUM(N36,N28,N25,N23)</f>
        <v>53440</v>
      </c>
      <c r="O37" s="1751"/>
      <c r="P37" s="1751"/>
      <c r="Q37" s="1752">
        <f>SUM(Q36,Q28,Q25,Q23)</f>
        <v>0</v>
      </c>
      <c r="R37" s="1752"/>
      <c r="S37" s="1753"/>
      <c r="T37" s="1754">
        <f>SUM(T36,T23)</f>
        <v>0</v>
      </c>
      <c r="U37" s="1752"/>
      <c r="V37" s="1752"/>
      <c r="W37" s="1752">
        <f>SUM(W36,W23)</f>
        <v>0</v>
      </c>
      <c r="X37" s="1752"/>
      <c r="Y37" s="1755"/>
      <c r="Z37" s="1756"/>
      <c r="AA37" s="1757"/>
      <c r="AB37" s="1387"/>
      <c r="AC37" s="1387"/>
      <c r="AD37" s="1387"/>
      <c r="AE37" s="1387"/>
      <c r="AF37" s="1387"/>
      <c r="AG37" s="1387"/>
      <c r="AH37" s="1387"/>
      <c r="AI37" s="1387"/>
      <c r="AJ37" s="1387"/>
      <c r="AK37" s="1387"/>
      <c r="AL37" s="1387"/>
      <c r="AM37" s="1387"/>
      <c r="AN37" s="1387"/>
      <c r="AO37" s="1387"/>
      <c r="AP37" s="1387"/>
      <c r="AQ37" s="1387"/>
      <c r="AR37" s="1387"/>
      <c r="AS37" s="1758"/>
      <c r="AT37" s="1759" t="s">
        <v>1407</v>
      </c>
      <c r="AU37" s="1747"/>
      <c r="AV37" s="1747"/>
      <c r="AW37" s="1747"/>
      <c r="AX37" s="1747"/>
      <c r="AY37" s="1760">
        <f>SUM(AY36,AY28,AY25,AY23)</f>
        <v>11440</v>
      </c>
      <c r="AZ37" s="1761"/>
      <c r="BA37" s="1761"/>
      <c r="BB37" s="1430">
        <f>SUM(BB36,BB28,BB25,BB23)</f>
        <v>0</v>
      </c>
      <c r="BC37" s="1430"/>
      <c r="BD37" s="1433"/>
      <c r="BE37" s="1745"/>
      <c r="BF37" s="1746"/>
      <c r="BG37" s="1747"/>
      <c r="BH37" s="1747"/>
      <c r="BI37" s="1747"/>
      <c r="BJ37" s="1747"/>
      <c r="BK37" s="1747"/>
      <c r="BL37" s="1747"/>
      <c r="BM37" s="1747"/>
      <c r="BN37" s="1747"/>
      <c r="BO37" s="1747"/>
      <c r="BP37" s="1747"/>
      <c r="BQ37" s="1747"/>
      <c r="BR37" s="1747"/>
      <c r="BS37" s="1747"/>
      <c r="BT37" s="1747"/>
      <c r="BU37" s="1747"/>
      <c r="BV37" s="1747"/>
      <c r="BW37" s="1747"/>
      <c r="BX37" s="1748"/>
      <c r="BZ37" s="140">
        <f>SUM(CD37,CF37:CI37,CM37)</f>
        <v>0</v>
      </c>
      <c r="CA37" s="153"/>
      <c r="CB37" s="157">
        <f>SUM(CB30:CB36)</f>
        <v>0</v>
      </c>
      <c r="CC37" s="157">
        <f>SUM(CC30:CC36)</f>
        <v>0</v>
      </c>
      <c r="CD37" s="157">
        <f t="shared" ref="CD37" si="19">SUM(CD30:CD36)</f>
        <v>0</v>
      </c>
      <c r="CE37" s="159">
        <f>SUM(CE8:CE36)</f>
        <v>0</v>
      </c>
      <c r="CF37" s="156">
        <f>SUM(CF30:CF36)</f>
        <v>0</v>
      </c>
      <c r="CG37" s="399"/>
      <c r="CH37" s="399"/>
      <c r="CI37" s="400"/>
      <c r="CK37" s="143"/>
      <c r="CL37" s="144"/>
      <c r="CM37" s="154">
        <f>SUM(CM30:CM36)</f>
        <v>0</v>
      </c>
      <c r="CN37" s="155"/>
      <c r="CO37" s="91"/>
      <c r="CP37" s="378"/>
      <c r="CQ37" s="378"/>
      <c r="CS37" s="378"/>
    </row>
    <row r="38" spans="1:97" s="296" customFormat="1" ht="15" customHeight="1" thickBot="1" x14ac:dyDescent="0.2">
      <c r="A38" s="1706" t="s">
        <v>1593</v>
      </c>
      <c r="B38" s="1706"/>
      <c r="C38" s="1706"/>
      <c r="D38" s="1706"/>
      <c r="E38" s="1706"/>
      <c r="F38" s="1706"/>
      <c r="G38" s="1706"/>
      <c r="H38" s="1706"/>
      <c r="I38" s="1706"/>
      <c r="J38" s="1706"/>
      <c r="K38" s="1706"/>
      <c r="L38" s="1706"/>
      <c r="M38" s="1706"/>
      <c r="N38" s="1706"/>
      <c r="O38" s="1706"/>
      <c r="P38" s="1706"/>
      <c r="Q38" s="1706"/>
      <c r="R38" s="1706"/>
      <c r="S38" s="1706"/>
      <c r="T38" s="1706"/>
      <c r="U38" s="1706"/>
      <c r="V38" s="1706"/>
      <c r="W38" s="1706"/>
      <c r="X38" s="1706"/>
      <c r="Y38" s="1706"/>
      <c r="Z38" s="1706"/>
      <c r="AA38" s="1706"/>
      <c r="AB38" s="1706"/>
      <c r="AC38" s="1706"/>
      <c r="AD38" s="1706"/>
      <c r="AE38" s="1706"/>
      <c r="AF38" s="1706"/>
      <c r="AG38" s="1706"/>
      <c r="AH38" s="1706"/>
      <c r="AI38" s="1706"/>
      <c r="AJ38" s="1706"/>
      <c r="AK38" s="1706"/>
      <c r="AL38" s="1706"/>
      <c r="AM38" s="1706"/>
      <c r="AN38" s="1706"/>
      <c r="AO38" s="1706"/>
      <c r="AP38" s="1706"/>
      <c r="AQ38" s="1706"/>
      <c r="AR38" s="1706"/>
      <c r="AS38" s="1706"/>
      <c r="AT38" s="1706"/>
      <c r="AU38" s="1706"/>
      <c r="AV38" s="1706"/>
      <c r="AW38" s="1706"/>
      <c r="AX38" s="1706"/>
      <c r="AY38" s="1706"/>
      <c r="AZ38" s="1706"/>
      <c r="BA38" s="1706"/>
      <c r="BB38" s="1706"/>
      <c r="BC38" s="1706"/>
      <c r="BD38" s="1706"/>
      <c r="BE38" s="1706"/>
      <c r="BF38" s="1706"/>
      <c r="BG38" s="1706"/>
      <c r="BH38" s="1706"/>
      <c r="BI38" s="1706"/>
      <c r="BJ38" s="1706"/>
      <c r="BK38" s="1706"/>
      <c r="BL38" s="1706"/>
      <c r="BM38" s="1706"/>
      <c r="BN38" s="1706"/>
      <c r="BO38" s="1706"/>
      <c r="BP38" s="1706"/>
      <c r="BQ38" s="1706"/>
      <c r="BR38" s="1706"/>
      <c r="BS38" s="1706"/>
      <c r="BT38" s="1706"/>
      <c r="BU38" s="1706"/>
      <c r="BV38" s="1706"/>
      <c r="BW38" s="1706"/>
      <c r="BX38" s="1706"/>
      <c r="BY38" s="695"/>
      <c r="BZ38" s="289">
        <f>SUM(BZ37,BZ29,BZ25,BZ23)</f>
        <v>0</v>
      </c>
      <c r="CA38" s="290"/>
      <c r="CB38" s="291">
        <f>SUM(CB37,CB29,CB25,CB23)</f>
        <v>0</v>
      </c>
      <c r="CC38" s="291">
        <f t="shared" ref="CC38:CD38" si="20">SUM(CC37,CC29,CC25,CC23)</f>
        <v>0</v>
      </c>
      <c r="CD38" s="292">
        <f t="shared" si="20"/>
        <v>0</v>
      </c>
      <c r="CE38" s="283"/>
      <c r="CF38" s="289">
        <f>SUM(CF23,CF25,CF29,CF37)</f>
        <v>0</v>
      </c>
      <c r="CG38" s="401"/>
      <c r="CH38" s="401"/>
      <c r="CI38" s="402"/>
      <c r="CJ38" s="293"/>
      <c r="CK38" s="289"/>
      <c r="CL38" s="294"/>
      <c r="CM38" s="295">
        <f>SUM(CM37,CM29,CM25,CM23)</f>
        <v>0</v>
      </c>
      <c r="CN38" s="286"/>
      <c r="CO38" s="287">
        <f>SUM(CD38:CN38)</f>
        <v>0</v>
      </c>
      <c r="CS38" s="387"/>
    </row>
    <row r="39" spans="1:97" s="7" customFormat="1" ht="17.25" customHeight="1" thickBot="1" x14ac:dyDescent="0.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s="694">
        <f>SUM(BY38,CG38)</f>
        <v>0</v>
      </c>
      <c r="BZ39" s="693"/>
      <c r="CA39" s="71"/>
      <c r="CB39" s="193"/>
      <c r="CC39" s="193"/>
      <c r="CD39" s="164"/>
      <c r="CE39" s="164"/>
      <c r="CF39" s="164"/>
      <c r="CG39" s="193"/>
      <c r="CH39" s="193"/>
      <c r="CI39" s="193"/>
      <c r="CM39" s="380"/>
    </row>
    <row r="40" spans="1:97" ht="11.25" customHeight="1" thickBot="1" x14ac:dyDescent="0.2">
      <c r="A40"/>
      <c r="B40"/>
      <c r="C40"/>
      <c r="D40"/>
      <c r="E40"/>
      <c r="F40"/>
      <c r="G40"/>
      <c r="H40"/>
      <c r="I40"/>
      <c r="J40"/>
      <c r="K40"/>
      <c r="L40"/>
      <c r="M40"/>
      <c r="N40"/>
      <c r="O40"/>
      <c r="P40"/>
      <c r="Q40"/>
      <c r="R40"/>
      <c r="S40"/>
      <c r="T40"/>
      <c r="U40"/>
      <c r="W40"/>
      <c r="BZ40" s="193"/>
      <c r="CA40" s="193"/>
      <c r="CB40" s="196"/>
      <c r="CC40" s="196"/>
      <c r="CD40" s="197">
        <f>SUM(CD38,CM38)</f>
        <v>0</v>
      </c>
      <c r="CE40" s="195"/>
      <c r="CF40" s="196"/>
      <c r="CG40" s="196"/>
      <c r="CH40" s="196"/>
      <c r="CI40" s="196"/>
      <c r="CJ40" s="193"/>
      <c r="CK40" s="193"/>
      <c r="CL40" s="193"/>
      <c r="CM40" s="193"/>
      <c r="CN40" s="195"/>
      <c r="CO40" s="193"/>
    </row>
    <row r="41" spans="1:97" ht="11.25" customHeight="1" x14ac:dyDescent="0.15">
      <c r="CB41" s="108"/>
      <c r="CC41" s="108"/>
      <c r="CD41" s="108"/>
      <c r="CE41" s="130"/>
      <c r="CF41" s="108"/>
      <c r="CG41" s="108"/>
      <c r="CH41" s="108"/>
      <c r="CI41" s="108"/>
      <c r="CM41" s="36"/>
    </row>
    <row r="42" spans="1:97" x14ac:dyDescent="0.1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row>
    <row r="43" spans="1:97" s="7" customFormat="1" ht="12.95" customHeight="1" x14ac:dyDescent="0.15">
      <c r="CE43" s="119"/>
      <c r="CN43" s="119"/>
      <c r="CS43" s="383"/>
    </row>
    <row r="44" spans="1:97" s="7" customFormat="1" ht="12.95" customHeight="1" x14ac:dyDescent="0.15">
      <c r="CE44" s="119"/>
      <c r="CN44" s="119"/>
      <c r="CS44" s="383"/>
    </row>
    <row r="45" spans="1:97" s="7" customFormat="1" ht="12.95" customHeight="1" x14ac:dyDescent="0.15">
      <c r="CE45" s="119"/>
      <c r="CN45" s="119"/>
      <c r="CS45" s="383"/>
    </row>
    <row r="46" spans="1:97" s="7" customFormat="1" ht="12.95" customHeight="1" x14ac:dyDescent="0.15">
      <c r="CE46" s="119"/>
      <c r="CN46" s="119"/>
      <c r="CS46" s="383"/>
    </row>
    <row r="47" spans="1:97" s="7" customFormat="1" ht="12.95" customHeight="1" x14ac:dyDescent="0.15">
      <c r="CE47" s="119"/>
      <c r="CN47" s="119"/>
      <c r="CS47" s="383"/>
    </row>
    <row r="48" spans="1:97" s="7" customFormat="1" ht="12.95" customHeight="1" x14ac:dyDescent="0.15">
      <c r="CE48" s="119"/>
      <c r="CN48" s="119"/>
      <c r="CS48" s="383"/>
    </row>
    <row r="49" spans="83:97" s="7" customFormat="1" ht="12.95" customHeight="1" x14ac:dyDescent="0.15">
      <c r="CE49" s="119"/>
      <c r="CN49" s="119"/>
      <c r="CS49" s="383"/>
    </row>
    <row r="50" spans="83:97" s="7" customFormat="1" ht="12.95" customHeight="1" x14ac:dyDescent="0.15">
      <c r="CE50" s="119"/>
      <c r="CN50" s="119"/>
      <c r="CS50" s="383"/>
    </row>
    <row r="51" spans="83:97" s="7" customFormat="1" ht="12.95" customHeight="1" x14ac:dyDescent="0.15">
      <c r="CE51" s="119"/>
      <c r="CN51" s="119"/>
      <c r="CS51" s="383"/>
    </row>
    <row r="52" spans="83:97" s="7" customFormat="1" ht="12.95" customHeight="1" x14ac:dyDescent="0.15">
      <c r="CE52" s="119"/>
      <c r="CN52" s="119"/>
      <c r="CS52" s="383"/>
    </row>
    <row r="53" spans="83:97" s="7" customFormat="1" ht="12.95" customHeight="1" x14ac:dyDescent="0.15">
      <c r="CE53" s="119"/>
      <c r="CN53" s="119"/>
      <c r="CS53" s="383"/>
    </row>
    <row r="54" spans="83:97" s="7" customFormat="1" ht="12.95" customHeight="1" x14ac:dyDescent="0.15">
      <c r="CE54" s="119"/>
      <c r="CN54" s="119"/>
      <c r="CS54" s="383"/>
    </row>
    <row r="55" spans="83:97" s="7" customFormat="1" ht="12.95" customHeight="1" x14ac:dyDescent="0.15">
      <c r="CE55" s="119"/>
      <c r="CN55" s="119"/>
      <c r="CS55" s="383"/>
    </row>
    <row r="56" spans="83:97" s="7" customFormat="1" ht="12.95" customHeight="1" x14ac:dyDescent="0.15">
      <c r="CE56" s="119"/>
      <c r="CN56" s="119"/>
      <c r="CS56" s="383"/>
    </row>
    <row r="57" spans="83:97" s="7" customFormat="1" ht="12.95" customHeight="1" x14ac:dyDescent="0.15">
      <c r="CE57" s="119"/>
      <c r="CN57" s="119"/>
      <c r="CS57" s="383"/>
    </row>
    <row r="58" spans="83:97" s="7" customFormat="1" ht="12.95" customHeight="1" x14ac:dyDescent="0.15">
      <c r="CE58" s="119"/>
      <c r="CN58" s="119"/>
      <c r="CS58" s="383"/>
    </row>
    <row r="59" spans="83:97" s="7" customFormat="1" ht="12.95" customHeight="1" x14ac:dyDescent="0.15">
      <c r="CE59" s="119"/>
      <c r="CN59" s="119"/>
      <c r="CS59" s="383"/>
    </row>
    <row r="60" spans="83:97" s="7" customFormat="1" ht="12.95" customHeight="1" x14ac:dyDescent="0.15">
      <c r="CE60" s="119"/>
      <c r="CN60" s="119"/>
      <c r="CS60" s="383"/>
    </row>
    <row r="61" spans="83:97" s="7" customFormat="1" ht="12.95" customHeight="1" x14ac:dyDescent="0.15">
      <c r="CE61" s="119"/>
      <c r="CN61" s="119"/>
      <c r="CS61" s="383"/>
    </row>
    <row r="62" spans="83:97" s="7" customFormat="1" ht="12.95" customHeight="1" x14ac:dyDescent="0.15">
      <c r="CE62" s="119"/>
      <c r="CN62" s="119"/>
      <c r="CS62" s="383"/>
    </row>
    <row r="63" spans="83:97" s="7" customFormat="1" ht="12.95" customHeight="1" x14ac:dyDescent="0.15">
      <c r="CE63" s="119"/>
      <c r="CN63" s="119"/>
      <c r="CS63" s="383"/>
    </row>
    <row r="64" spans="83:97" s="7" customFormat="1" ht="12.95" customHeight="1" x14ac:dyDescent="0.15">
      <c r="CE64" s="119"/>
      <c r="CN64" s="119"/>
      <c r="CS64" s="383"/>
    </row>
    <row r="65" spans="1:97" s="7" customFormat="1" ht="12.95" customHeight="1" x14ac:dyDescent="0.15">
      <c r="CE65" s="119"/>
      <c r="CN65" s="119"/>
      <c r="CS65" s="383"/>
    </row>
    <row r="66" spans="1:97" s="7" customFormat="1" ht="12.95" customHeight="1" x14ac:dyDescent="0.15">
      <c r="CE66" s="119"/>
      <c r="CN66" s="119"/>
      <c r="CS66" s="383"/>
    </row>
    <row r="67" spans="1:97" s="7" customFormat="1" ht="12.95" customHeight="1" x14ac:dyDescent="0.15">
      <c r="CE67" s="119"/>
      <c r="CN67" s="119"/>
      <c r="CS67" s="383"/>
    </row>
    <row r="68" spans="1:97" s="7" customFormat="1" ht="12.95" customHeight="1" x14ac:dyDescent="0.15">
      <c r="CE68" s="119"/>
      <c r="CN68" s="119"/>
      <c r="CS68" s="383"/>
    </row>
    <row r="69" spans="1:97" s="7" customFormat="1" ht="12.95" customHeight="1" x14ac:dyDescent="0.15">
      <c r="CE69" s="119"/>
      <c r="CN69" s="119"/>
      <c r="CS69" s="383"/>
    </row>
    <row r="70" spans="1:97" s="7" customFormat="1" ht="12.95" customHeight="1" x14ac:dyDescent="0.15">
      <c r="CE70" s="119"/>
      <c r="CN70" s="119"/>
      <c r="CS70" s="383"/>
    </row>
    <row r="71" spans="1:97" s="7" customFormat="1" ht="12.95" customHeight="1" x14ac:dyDescent="0.15">
      <c r="CE71" s="119"/>
      <c r="CN71" s="119"/>
      <c r="CS71" s="383"/>
    </row>
    <row r="72" spans="1:97" s="7" customFormat="1" ht="12.95" customHeight="1" x14ac:dyDescent="0.15">
      <c r="CE72" s="119"/>
      <c r="CN72" s="119"/>
      <c r="CS72" s="383"/>
    </row>
    <row r="73" spans="1:97" s="7" customFormat="1" ht="12.95" customHeight="1" x14ac:dyDescent="0.15">
      <c r="CE73" s="119"/>
      <c r="CN73" s="119"/>
      <c r="CS73" s="383"/>
    </row>
    <row r="74" spans="1:97" s="7" customFormat="1" ht="12.95" customHeight="1" x14ac:dyDescent="0.15">
      <c r="CE74" s="119"/>
      <c r="CN74" s="119"/>
      <c r="CS74" s="383"/>
    </row>
    <row r="75" spans="1:97" s="7" customFormat="1" ht="12.95" customHeight="1" x14ac:dyDescent="0.15">
      <c r="CE75" s="119"/>
      <c r="CN75" s="119"/>
      <c r="CS75" s="383"/>
    </row>
    <row r="76" spans="1:97" s="7" customFormat="1" ht="12.95" customHeight="1" x14ac:dyDescent="0.15">
      <c r="CE76" s="119"/>
      <c r="CN76" s="119"/>
      <c r="CS76" s="383"/>
    </row>
    <row r="77" spans="1:97" s="7" customFormat="1" ht="12.95" customHeight="1" x14ac:dyDescent="0.1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CE77" s="119"/>
      <c r="CN77" s="119"/>
      <c r="CS77" s="383"/>
    </row>
    <row r="78" spans="1:97" ht="12.95" customHeight="1" x14ac:dyDescent="0.15">
      <c r="A78"/>
      <c r="B78"/>
      <c r="C78"/>
      <c r="D78"/>
      <c r="E78"/>
      <c r="F78"/>
      <c r="G78"/>
      <c r="H78"/>
      <c r="I78"/>
      <c r="J78"/>
      <c r="K78"/>
      <c r="L78"/>
      <c r="M78"/>
      <c r="N78"/>
      <c r="O78"/>
      <c r="P78"/>
      <c r="Q78"/>
      <c r="R78"/>
      <c r="S78"/>
      <c r="T78"/>
      <c r="U78"/>
      <c r="W78"/>
    </row>
    <row r="79" spans="1:97" ht="12.95" customHeight="1" x14ac:dyDescent="0.15">
      <c r="A79"/>
      <c r="B79"/>
      <c r="C79"/>
      <c r="D79"/>
      <c r="E79"/>
      <c r="F79"/>
      <c r="G79"/>
      <c r="H79"/>
      <c r="I79"/>
      <c r="J79"/>
      <c r="K79"/>
      <c r="L79"/>
      <c r="M79"/>
      <c r="N79"/>
      <c r="O79"/>
      <c r="P79"/>
      <c r="Q79"/>
      <c r="R79"/>
      <c r="S79"/>
      <c r="T79"/>
      <c r="U79"/>
      <c r="W79"/>
    </row>
    <row r="80" spans="1:97" ht="12.95" customHeight="1" x14ac:dyDescent="0.15">
      <c r="A80"/>
      <c r="B80"/>
      <c r="C80"/>
      <c r="D80"/>
      <c r="E80"/>
      <c r="F80"/>
      <c r="G80"/>
      <c r="H80"/>
      <c r="I80"/>
      <c r="J80"/>
      <c r="K80"/>
      <c r="L80"/>
      <c r="M80"/>
      <c r="N80"/>
      <c r="O80"/>
      <c r="P80"/>
      <c r="Q80"/>
      <c r="R80"/>
      <c r="S80"/>
      <c r="T80"/>
      <c r="U80"/>
      <c r="W80"/>
    </row>
    <row r="81" spans="1:23" ht="12.95" customHeight="1" x14ac:dyDescent="0.15">
      <c r="A81"/>
      <c r="B81"/>
      <c r="C81"/>
      <c r="D81"/>
      <c r="E81"/>
      <c r="F81"/>
      <c r="G81"/>
      <c r="H81"/>
      <c r="I81"/>
      <c r="J81"/>
      <c r="K81"/>
      <c r="L81"/>
      <c r="M81"/>
      <c r="N81"/>
      <c r="O81"/>
      <c r="P81"/>
      <c r="Q81"/>
      <c r="R81"/>
      <c r="S81"/>
      <c r="T81"/>
      <c r="U81"/>
      <c r="W81"/>
    </row>
    <row r="82" spans="1:23" ht="12.95" customHeight="1" x14ac:dyDescent="0.15">
      <c r="A82"/>
      <c r="B82"/>
      <c r="C82"/>
      <c r="D82"/>
      <c r="E82"/>
      <c r="F82"/>
      <c r="G82"/>
      <c r="H82"/>
      <c r="I82"/>
      <c r="J82"/>
      <c r="K82"/>
      <c r="L82"/>
      <c r="M82"/>
      <c r="N82"/>
      <c r="O82"/>
      <c r="P82"/>
      <c r="Q82"/>
      <c r="R82"/>
      <c r="S82"/>
      <c r="T82"/>
      <c r="U82"/>
      <c r="W82"/>
    </row>
    <row r="83" spans="1:23" ht="12.95" customHeight="1" x14ac:dyDescent="0.15">
      <c r="A83"/>
      <c r="B83"/>
      <c r="C83"/>
      <c r="D83"/>
      <c r="E83"/>
      <c r="F83"/>
      <c r="G83"/>
      <c r="H83"/>
      <c r="I83"/>
      <c r="J83"/>
      <c r="K83"/>
      <c r="L83"/>
      <c r="M83"/>
      <c r="N83"/>
      <c r="O83"/>
      <c r="P83"/>
      <c r="Q83"/>
      <c r="R83"/>
      <c r="S83"/>
      <c r="T83"/>
      <c r="U83"/>
      <c r="W83"/>
    </row>
    <row r="84" spans="1:23" ht="12.95" customHeight="1" x14ac:dyDescent="0.15">
      <c r="A84"/>
      <c r="B84"/>
      <c r="C84"/>
      <c r="D84"/>
      <c r="E84"/>
      <c r="F84"/>
      <c r="G84"/>
      <c r="H84"/>
      <c r="I84"/>
      <c r="J84"/>
      <c r="K84"/>
      <c r="L84"/>
      <c r="M84"/>
      <c r="N84"/>
      <c r="O84"/>
      <c r="P84"/>
      <c r="Q84"/>
      <c r="R84"/>
      <c r="S84"/>
      <c r="T84"/>
      <c r="U84"/>
      <c r="W84"/>
    </row>
    <row r="85" spans="1:23" ht="12.95" customHeight="1" x14ac:dyDescent="0.15">
      <c r="A85"/>
      <c r="B85"/>
      <c r="C85"/>
      <c r="D85"/>
      <c r="E85"/>
      <c r="F85"/>
      <c r="G85"/>
      <c r="H85"/>
      <c r="I85"/>
      <c r="J85"/>
      <c r="K85"/>
      <c r="L85"/>
      <c r="M85"/>
      <c r="N85"/>
      <c r="O85"/>
      <c r="P85"/>
      <c r="Q85"/>
      <c r="R85"/>
      <c r="S85"/>
      <c r="T85"/>
      <c r="U85"/>
      <c r="W85"/>
    </row>
    <row r="86" spans="1:23" ht="12.95" customHeight="1" x14ac:dyDescent="0.15">
      <c r="A86"/>
      <c r="B86"/>
      <c r="C86"/>
      <c r="D86"/>
      <c r="E86"/>
      <c r="F86"/>
      <c r="G86"/>
      <c r="H86"/>
      <c r="I86"/>
      <c r="J86"/>
      <c r="K86"/>
      <c r="L86"/>
      <c r="M86"/>
      <c r="N86"/>
      <c r="O86"/>
      <c r="P86"/>
      <c r="Q86"/>
      <c r="R86"/>
      <c r="S86"/>
      <c r="T86"/>
      <c r="U86"/>
      <c r="W86"/>
    </row>
    <row r="87" spans="1:23" ht="12.95" customHeight="1" x14ac:dyDescent="0.15">
      <c r="A87"/>
      <c r="B87"/>
      <c r="C87"/>
      <c r="D87"/>
      <c r="E87"/>
      <c r="F87"/>
      <c r="G87"/>
      <c r="H87"/>
      <c r="I87"/>
      <c r="J87"/>
      <c r="K87"/>
      <c r="L87"/>
      <c r="M87"/>
      <c r="N87"/>
      <c r="O87"/>
      <c r="P87"/>
      <c r="Q87"/>
      <c r="R87"/>
      <c r="S87"/>
      <c r="T87"/>
      <c r="U87"/>
      <c r="W87"/>
    </row>
    <row r="88" spans="1:23" ht="12.95" customHeight="1" x14ac:dyDescent="0.15">
      <c r="A88"/>
      <c r="B88"/>
      <c r="C88"/>
      <c r="D88"/>
      <c r="E88"/>
      <c r="F88"/>
      <c r="G88"/>
      <c r="H88"/>
      <c r="I88"/>
      <c r="J88"/>
      <c r="K88"/>
      <c r="L88"/>
      <c r="M88"/>
      <c r="N88"/>
      <c r="O88"/>
      <c r="P88"/>
      <c r="Q88"/>
      <c r="R88"/>
      <c r="S88"/>
      <c r="T88"/>
      <c r="U88"/>
      <c r="W88"/>
    </row>
    <row r="89" spans="1:23" ht="12.95" customHeight="1" x14ac:dyDescent="0.15">
      <c r="A89"/>
      <c r="B89"/>
      <c r="C89"/>
      <c r="D89"/>
      <c r="E89"/>
      <c r="F89"/>
      <c r="G89"/>
      <c r="H89"/>
      <c r="I89"/>
      <c r="J89"/>
      <c r="K89"/>
      <c r="L89"/>
      <c r="M89"/>
      <c r="N89"/>
      <c r="O89"/>
      <c r="P89"/>
      <c r="Q89"/>
      <c r="R89"/>
      <c r="S89"/>
      <c r="T89"/>
      <c r="U89"/>
      <c r="W89"/>
    </row>
    <row r="90" spans="1:23" ht="12.95" customHeight="1" x14ac:dyDescent="0.15">
      <c r="A90"/>
      <c r="B90"/>
      <c r="C90"/>
      <c r="D90"/>
      <c r="E90"/>
      <c r="F90"/>
      <c r="G90"/>
      <c r="H90"/>
      <c r="I90"/>
      <c r="J90"/>
      <c r="K90"/>
      <c r="L90"/>
      <c r="M90"/>
      <c r="N90"/>
      <c r="O90"/>
      <c r="P90"/>
      <c r="Q90"/>
      <c r="R90"/>
      <c r="S90"/>
      <c r="T90"/>
      <c r="U90"/>
      <c r="W90"/>
    </row>
    <row r="91" spans="1:23" ht="12.95" customHeight="1" x14ac:dyDescent="0.15">
      <c r="A91"/>
      <c r="B91"/>
      <c r="C91"/>
      <c r="D91"/>
      <c r="E91"/>
      <c r="F91"/>
      <c r="G91"/>
      <c r="H91"/>
      <c r="I91"/>
      <c r="J91"/>
      <c r="K91"/>
      <c r="L91"/>
      <c r="M91"/>
      <c r="N91"/>
      <c r="O91"/>
      <c r="P91"/>
      <c r="Q91"/>
      <c r="R91"/>
      <c r="S91"/>
      <c r="T91"/>
      <c r="U91"/>
      <c r="W91"/>
    </row>
    <row r="92" spans="1:23" ht="12.95" customHeight="1" x14ac:dyDescent="0.15">
      <c r="A92"/>
      <c r="B92"/>
      <c r="C92"/>
      <c r="D92"/>
      <c r="E92"/>
      <c r="F92"/>
      <c r="G92"/>
      <c r="H92"/>
      <c r="I92"/>
      <c r="J92"/>
      <c r="K92"/>
      <c r="L92"/>
      <c r="M92"/>
      <c r="N92"/>
      <c r="O92"/>
      <c r="P92"/>
      <c r="Q92"/>
      <c r="R92"/>
      <c r="S92"/>
      <c r="T92"/>
      <c r="U92"/>
      <c r="W92"/>
    </row>
    <row r="93" spans="1:23" ht="12.95" customHeight="1" x14ac:dyDescent="0.15">
      <c r="A93"/>
      <c r="B93"/>
      <c r="C93"/>
      <c r="D93"/>
      <c r="E93"/>
      <c r="F93"/>
      <c r="G93"/>
      <c r="H93"/>
      <c r="I93"/>
      <c r="J93"/>
      <c r="K93"/>
      <c r="L93"/>
      <c r="M93"/>
      <c r="N93"/>
      <c r="O93"/>
      <c r="P93"/>
      <c r="Q93"/>
      <c r="R93"/>
      <c r="S93"/>
      <c r="T93"/>
      <c r="U93"/>
      <c r="W93"/>
    </row>
    <row r="94" spans="1:23" ht="12" customHeight="1" x14ac:dyDescent="0.15">
      <c r="A94"/>
      <c r="B94"/>
      <c r="C94"/>
      <c r="D94"/>
      <c r="E94"/>
      <c r="F94"/>
      <c r="G94"/>
      <c r="H94"/>
      <c r="I94"/>
      <c r="J94"/>
      <c r="K94"/>
      <c r="L94"/>
      <c r="M94"/>
      <c r="N94"/>
      <c r="O94"/>
      <c r="P94"/>
      <c r="Q94"/>
      <c r="R94"/>
      <c r="S94"/>
      <c r="T94"/>
      <c r="U94"/>
      <c r="W94"/>
    </row>
    <row r="95" spans="1:23" ht="12.95" customHeight="1" x14ac:dyDescent="0.15">
      <c r="A95"/>
      <c r="B95"/>
      <c r="C95"/>
      <c r="D95"/>
      <c r="E95"/>
      <c r="F95"/>
      <c r="G95"/>
      <c r="H95"/>
      <c r="I95"/>
      <c r="J95"/>
      <c r="K95"/>
      <c r="L95"/>
      <c r="M95"/>
      <c r="N95"/>
      <c r="O95"/>
      <c r="P95"/>
      <c r="Q95"/>
      <c r="R95"/>
      <c r="S95"/>
      <c r="T95"/>
      <c r="U95"/>
      <c r="W95"/>
    </row>
    <row r="96" spans="1:23" ht="13.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3.5" customHeight="1" x14ac:dyDescent="0.15">
      <c r="A100"/>
      <c r="B100"/>
      <c r="C100"/>
      <c r="D100"/>
      <c r="E100"/>
      <c r="F100"/>
      <c r="G100"/>
      <c r="H100"/>
      <c r="I100"/>
      <c r="J100"/>
      <c r="K100"/>
      <c r="L100"/>
      <c r="M100"/>
      <c r="N100"/>
      <c r="O100"/>
      <c r="P100"/>
      <c r="Q100"/>
      <c r="R100"/>
      <c r="S100"/>
      <c r="T100"/>
      <c r="U100"/>
      <c r="W100"/>
    </row>
    <row r="101" spans="1:23" x14ac:dyDescent="0.15">
      <c r="A101"/>
      <c r="B101"/>
      <c r="C101"/>
      <c r="D101"/>
      <c r="E101"/>
      <c r="F101"/>
      <c r="G101"/>
      <c r="H101"/>
      <c r="I101"/>
      <c r="J101"/>
      <c r="K101"/>
      <c r="L101"/>
      <c r="M101"/>
      <c r="N101"/>
      <c r="O101"/>
      <c r="P101"/>
      <c r="Q101"/>
      <c r="R101"/>
      <c r="S101"/>
      <c r="T101"/>
      <c r="U101"/>
      <c r="W101"/>
    </row>
    <row r="102" spans="1:23"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3.5" customHeight="1" x14ac:dyDescent="0.15">
      <c r="A104"/>
      <c r="B104"/>
      <c r="C104"/>
      <c r="D104"/>
      <c r="E104"/>
      <c r="F104"/>
      <c r="G104"/>
      <c r="H104"/>
      <c r="I104"/>
      <c r="J104"/>
      <c r="K104"/>
      <c r="L104"/>
      <c r="M104"/>
      <c r="N104"/>
      <c r="O104"/>
      <c r="P104"/>
      <c r="Q104"/>
      <c r="R104"/>
      <c r="S104"/>
      <c r="T104"/>
      <c r="U104"/>
      <c r="W104"/>
    </row>
    <row r="105" spans="1:23" ht="13.5" customHeight="1" x14ac:dyDescent="0.15">
      <c r="A105"/>
      <c r="B105"/>
      <c r="C105"/>
      <c r="D105"/>
      <c r="E105"/>
      <c r="F105"/>
      <c r="G105"/>
      <c r="H105"/>
      <c r="I105"/>
      <c r="J105"/>
      <c r="K105"/>
      <c r="L105"/>
      <c r="M105"/>
      <c r="N105"/>
      <c r="O105"/>
      <c r="P105"/>
      <c r="Q105"/>
      <c r="R105"/>
      <c r="S105"/>
      <c r="T105"/>
      <c r="U105"/>
      <c r="W105"/>
    </row>
    <row r="106" spans="1:23" ht="12.95" customHeight="1" x14ac:dyDescent="0.15">
      <c r="A106"/>
      <c r="B106"/>
      <c r="C106"/>
      <c r="D106"/>
      <c r="E106"/>
      <c r="F106"/>
      <c r="G106"/>
      <c r="H106"/>
      <c r="I106"/>
      <c r="J106"/>
      <c r="K106"/>
      <c r="L106"/>
      <c r="M106"/>
      <c r="N106"/>
      <c r="O106"/>
      <c r="P106"/>
      <c r="Q106"/>
      <c r="R106"/>
      <c r="S106"/>
      <c r="T106"/>
      <c r="U106"/>
      <c r="W106"/>
    </row>
    <row r="107" spans="1:23" ht="12.95" customHeight="1" x14ac:dyDescent="0.15">
      <c r="A107"/>
      <c r="B107"/>
      <c r="C107"/>
      <c r="D107"/>
      <c r="E107"/>
      <c r="F107"/>
      <c r="G107"/>
      <c r="H107"/>
      <c r="I107"/>
      <c r="J107"/>
      <c r="K107"/>
      <c r="L107"/>
      <c r="M107"/>
      <c r="N107"/>
      <c r="O107"/>
      <c r="P107"/>
      <c r="Q107"/>
      <c r="R107"/>
      <c r="S107"/>
      <c r="T107"/>
      <c r="U107"/>
      <c r="W107"/>
    </row>
    <row r="108" spans="1:23" ht="13.5" customHeight="1" x14ac:dyDescent="0.15">
      <c r="A108"/>
      <c r="B108"/>
      <c r="C108"/>
      <c r="D108"/>
      <c r="E108"/>
      <c r="F108"/>
      <c r="G108"/>
      <c r="H108"/>
      <c r="I108"/>
      <c r="J108"/>
      <c r="K108"/>
      <c r="L108"/>
      <c r="M108"/>
      <c r="N108"/>
      <c r="O108"/>
      <c r="P108"/>
      <c r="Q108"/>
      <c r="R108"/>
      <c r="S108"/>
      <c r="T108"/>
      <c r="U108"/>
      <c r="W108"/>
    </row>
    <row r="109" spans="1:23" x14ac:dyDescent="0.15">
      <c r="A109"/>
      <c r="B109"/>
      <c r="C109"/>
      <c r="D109"/>
      <c r="E109"/>
      <c r="F109"/>
      <c r="G109"/>
      <c r="H109"/>
      <c r="I109"/>
      <c r="J109"/>
      <c r="K109"/>
      <c r="L109"/>
      <c r="M109"/>
      <c r="N109"/>
      <c r="O109"/>
      <c r="P109"/>
      <c r="Q109"/>
      <c r="R109"/>
      <c r="S109"/>
      <c r="T109"/>
      <c r="U109"/>
      <c r="W109"/>
    </row>
    <row r="110" spans="1:23" x14ac:dyDescent="0.15">
      <c r="A110"/>
      <c r="B110"/>
      <c r="C110"/>
      <c r="D110"/>
      <c r="E110"/>
      <c r="F110"/>
      <c r="G110"/>
      <c r="H110"/>
      <c r="I110"/>
      <c r="J110"/>
      <c r="K110"/>
      <c r="L110"/>
      <c r="M110"/>
      <c r="N110"/>
      <c r="O110"/>
      <c r="P110"/>
      <c r="Q110"/>
      <c r="R110"/>
      <c r="S110"/>
      <c r="T110"/>
      <c r="U110"/>
      <c r="W110"/>
    </row>
    <row r="111" spans="1:23" x14ac:dyDescent="0.15">
      <c r="A111"/>
      <c r="B111"/>
      <c r="C111"/>
      <c r="D111"/>
      <c r="E111"/>
      <c r="F111"/>
      <c r="G111"/>
      <c r="H111"/>
      <c r="I111"/>
      <c r="J111"/>
      <c r="K111"/>
      <c r="L111"/>
      <c r="M111"/>
      <c r="N111"/>
      <c r="O111"/>
      <c r="P111"/>
      <c r="Q111"/>
      <c r="R111"/>
      <c r="S111"/>
      <c r="T111"/>
      <c r="U111"/>
      <c r="W111"/>
    </row>
    <row r="112" spans="1:23" x14ac:dyDescent="0.15">
      <c r="A112"/>
      <c r="B112"/>
      <c r="C112"/>
      <c r="D112"/>
      <c r="E112"/>
      <c r="F112"/>
      <c r="G112"/>
      <c r="H112"/>
      <c r="I112"/>
      <c r="J112"/>
      <c r="K112"/>
      <c r="L112"/>
      <c r="M112"/>
      <c r="N112"/>
      <c r="O112"/>
      <c r="P112"/>
      <c r="Q112"/>
      <c r="R112"/>
      <c r="S112"/>
      <c r="T112"/>
      <c r="U112"/>
      <c r="W112"/>
    </row>
    <row r="113" spans="1:23" x14ac:dyDescent="0.15">
      <c r="A113"/>
      <c r="B113"/>
      <c r="C113"/>
      <c r="D113"/>
      <c r="E113"/>
      <c r="F113"/>
      <c r="G113"/>
      <c r="H113"/>
      <c r="I113"/>
      <c r="J113"/>
      <c r="K113"/>
      <c r="L113"/>
      <c r="M113"/>
      <c r="N113"/>
      <c r="O113"/>
      <c r="P113"/>
      <c r="Q113"/>
      <c r="R113"/>
      <c r="S113"/>
      <c r="T113"/>
      <c r="U113"/>
      <c r="W113"/>
    </row>
    <row r="114" spans="1:23"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ht="12.95" customHeight="1" x14ac:dyDescent="0.15">
      <c r="A122"/>
      <c r="B122"/>
      <c r="C122"/>
      <c r="D122"/>
      <c r="E122"/>
      <c r="F122"/>
      <c r="G122"/>
      <c r="H122"/>
      <c r="I122"/>
      <c r="J122"/>
      <c r="K122"/>
      <c r="L122"/>
      <c r="M122"/>
      <c r="N122"/>
      <c r="O122"/>
      <c r="P122"/>
      <c r="Q122"/>
      <c r="R122"/>
      <c r="S122"/>
      <c r="T122"/>
      <c r="U122"/>
      <c r="W122"/>
    </row>
    <row r="123" spans="1:23" ht="13.5" customHeight="1"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x14ac:dyDescent="0.15">
      <c r="A128"/>
      <c r="B128"/>
      <c r="C128"/>
      <c r="D128"/>
      <c r="E128"/>
      <c r="F128"/>
      <c r="G128"/>
      <c r="H128"/>
      <c r="I128"/>
      <c r="J128"/>
      <c r="K128"/>
      <c r="L128"/>
      <c r="M128"/>
      <c r="N128"/>
      <c r="O128"/>
      <c r="P128"/>
      <c r="Q128"/>
      <c r="R128"/>
      <c r="S128"/>
      <c r="T128"/>
      <c r="U128"/>
      <c r="W128"/>
    </row>
    <row r="129" spans="1:23"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ht="12.95" customHeight="1" x14ac:dyDescent="0.15">
      <c r="A151"/>
      <c r="B151"/>
      <c r="C151"/>
      <c r="D151"/>
      <c r="E151"/>
      <c r="F151"/>
      <c r="G151"/>
      <c r="H151"/>
      <c r="I151"/>
      <c r="J151"/>
      <c r="K151"/>
      <c r="L151"/>
      <c r="M151"/>
      <c r="N151"/>
      <c r="O151"/>
      <c r="P151"/>
      <c r="Q151"/>
      <c r="R151"/>
      <c r="S151"/>
      <c r="T151"/>
      <c r="U151"/>
      <c r="W151"/>
    </row>
    <row r="152" spans="1:23" ht="13.5" customHeight="1"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ht="12.95" customHeight="1" x14ac:dyDescent="0.15">
      <c r="A155"/>
      <c r="B155"/>
      <c r="C155"/>
      <c r="D155"/>
      <c r="E155"/>
      <c r="F155"/>
      <c r="G155"/>
      <c r="H155"/>
      <c r="I155"/>
      <c r="J155"/>
      <c r="K155"/>
      <c r="L155"/>
      <c r="M155"/>
      <c r="N155"/>
      <c r="O155"/>
      <c r="P155"/>
      <c r="Q155"/>
      <c r="R155"/>
      <c r="S155"/>
      <c r="T155"/>
      <c r="U155"/>
      <c r="W155"/>
    </row>
    <row r="156" spans="1:23" ht="13.5" customHeight="1" x14ac:dyDescent="0.15">
      <c r="A156"/>
      <c r="B156"/>
      <c r="C156"/>
      <c r="D156"/>
      <c r="E156"/>
      <c r="F156"/>
      <c r="G156"/>
      <c r="H156"/>
      <c r="I156"/>
      <c r="J156"/>
      <c r="K156"/>
      <c r="L156"/>
      <c r="M156"/>
      <c r="N156"/>
      <c r="O156"/>
      <c r="P156"/>
      <c r="Q156"/>
      <c r="R156"/>
      <c r="S156"/>
      <c r="T156"/>
      <c r="U156"/>
      <c r="W156"/>
    </row>
    <row r="157" spans="1:23" x14ac:dyDescent="0.15">
      <c r="A157"/>
      <c r="B157"/>
      <c r="C157"/>
      <c r="D157"/>
      <c r="E157"/>
      <c r="F157"/>
      <c r="G157"/>
      <c r="H157"/>
      <c r="I157"/>
      <c r="J157"/>
      <c r="K157"/>
      <c r="L157"/>
      <c r="M157"/>
      <c r="N157"/>
      <c r="O157"/>
      <c r="P157"/>
      <c r="Q157"/>
      <c r="R157"/>
      <c r="S157"/>
      <c r="T157"/>
      <c r="U157"/>
      <c r="W157"/>
    </row>
    <row r="158" spans="1:23"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ht="12.95" customHeight="1" x14ac:dyDescent="0.15">
      <c r="A160"/>
      <c r="B160"/>
      <c r="C160"/>
      <c r="D160"/>
      <c r="E160"/>
      <c r="F160"/>
      <c r="G160"/>
      <c r="H160"/>
      <c r="I160"/>
      <c r="J160"/>
      <c r="K160"/>
      <c r="L160"/>
      <c r="M160"/>
      <c r="N160"/>
      <c r="O160"/>
      <c r="P160"/>
      <c r="Q160"/>
      <c r="R160"/>
      <c r="S160"/>
      <c r="T160"/>
      <c r="U160"/>
      <c r="W160"/>
    </row>
    <row r="161" spans="1:23" ht="13.5" customHeight="1" x14ac:dyDescent="0.15">
      <c r="A161"/>
      <c r="B161"/>
      <c r="C161"/>
      <c r="D161"/>
      <c r="E161"/>
      <c r="F161"/>
      <c r="G161"/>
      <c r="H161"/>
      <c r="I161"/>
      <c r="J161"/>
      <c r="K161"/>
      <c r="L161"/>
      <c r="M161"/>
      <c r="N161"/>
      <c r="O161"/>
      <c r="P161"/>
      <c r="Q161"/>
      <c r="R161"/>
      <c r="S161"/>
      <c r="T161"/>
      <c r="U161"/>
      <c r="W161"/>
    </row>
    <row r="162" spans="1:23"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x14ac:dyDescent="0.15">
      <c r="A166"/>
      <c r="B166"/>
      <c r="C166"/>
      <c r="D166"/>
      <c r="E166"/>
      <c r="F166"/>
      <c r="G166"/>
      <c r="H166"/>
      <c r="I166"/>
      <c r="J166"/>
      <c r="K166"/>
      <c r="L166"/>
      <c r="M166"/>
      <c r="N166"/>
      <c r="O166"/>
      <c r="P166"/>
      <c r="Q166"/>
      <c r="R166"/>
      <c r="S166"/>
      <c r="T166"/>
      <c r="U166"/>
      <c r="W166"/>
    </row>
    <row r="167" spans="1:23"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ht="12.95" customHeight="1" x14ac:dyDescent="0.15">
      <c r="A172"/>
      <c r="B172"/>
      <c r="C172"/>
      <c r="D172"/>
      <c r="E172"/>
      <c r="F172"/>
      <c r="G172"/>
      <c r="H172"/>
      <c r="I172"/>
      <c r="J172"/>
      <c r="K172"/>
      <c r="L172"/>
      <c r="M172"/>
      <c r="N172"/>
      <c r="O172"/>
      <c r="P172"/>
      <c r="Q172"/>
      <c r="R172"/>
      <c r="S172"/>
      <c r="T172"/>
      <c r="U172"/>
      <c r="W172"/>
    </row>
    <row r="173" spans="1:23" ht="13.5" customHeight="1"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ht="12.95" customHeight="1" x14ac:dyDescent="0.15">
      <c r="A176"/>
      <c r="B176"/>
      <c r="C176"/>
      <c r="D176"/>
      <c r="E176"/>
      <c r="F176"/>
      <c r="G176"/>
      <c r="H176"/>
      <c r="I176"/>
      <c r="J176"/>
      <c r="K176"/>
      <c r="L176"/>
      <c r="M176"/>
      <c r="N176"/>
      <c r="O176"/>
      <c r="P176"/>
      <c r="Q176"/>
      <c r="R176"/>
      <c r="S176"/>
      <c r="T176"/>
      <c r="U176"/>
      <c r="W176"/>
    </row>
    <row r="177" spans="1:23" ht="13.5" customHeight="1" x14ac:dyDescent="0.15">
      <c r="A177"/>
      <c r="B177"/>
      <c r="C177"/>
      <c r="D177"/>
      <c r="E177"/>
      <c r="F177"/>
      <c r="G177"/>
      <c r="H177"/>
      <c r="I177"/>
      <c r="J177"/>
      <c r="K177"/>
      <c r="L177"/>
      <c r="M177"/>
      <c r="N177"/>
      <c r="O177"/>
      <c r="P177"/>
      <c r="Q177"/>
      <c r="R177"/>
      <c r="S177"/>
      <c r="T177"/>
      <c r="U177"/>
      <c r="W177"/>
    </row>
    <row r="178" spans="1:23" x14ac:dyDescent="0.15">
      <c r="A178"/>
      <c r="B178"/>
      <c r="C178"/>
      <c r="D178"/>
      <c r="E178"/>
      <c r="F178"/>
      <c r="G178"/>
      <c r="H178"/>
      <c r="I178"/>
      <c r="J178"/>
      <c r="K178"/>
      <c r="L178"/>
      <c r="M178"/>
      <c r="N178"/>
      <c r="O178"/>
      <c r="P178"/>
      <c r="Q178"/>
      <c r="R178"/>
      <c r="S178"/>
      <c r="T178"/>
      <c r="U178"/>
      <c r="W178"/>
    </row>
    <row r="179" spans="1:23"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x14ac:dyDescent="0.15">
      <c r="A182"/>
      <c r="B182"/>
      <c r="C182"/>
      <c r="D182"/>
      <c r="E182"/>
      <c r="F182"/>
      <c r="G182"/>
      <c r="H182"/>
      <c r="I182"/>
      <c r="J182"/>
      <c r="K182"/>
      <c r="L182"/>
      <c r="M182"/>
      <c r="N182"/>
      <c r="O182"/>
      <c r="P182"/>
      <c r="Q182"/>
      <c r="R182"/>
      <c r="S182"/>
      <c r="T182"/>
      <c r="U182"/>
      <c r="W182"/>
    </row>
    <row r="183" spans="1:23"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ht="12.95" customHeight="1" x14ac:dyDescent="0.15">
      <c r="A185"/>
      <c r="B185"/>
      <c r="C185"/>
      <c r="D185"/>
      <c r="E185"/>
      <c r="F185"/>
      <c r="G185"/>
      <c r="H185"/>
      <c r="I185"/>
      <c r="J185"/>
      <c r="K185"/>
      <c r="L185"/>
      <c r="M185"/>
      <c r="N185"/>
      <c r="O185"/>
      <c r="P185"/>
      <c r="Q185"/>
      <c r="R185"/>
      <c r="S185"/>
      <c r="T185"/>
      <c r="U185"/>
      <c r="W185"/>
    </row>
    <row r="186" spans="1:23" ht="13.5" customHeight="1"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ht="12.95" customHeight="1" x14ac:dyDescent="0.15">
      <c r="A190"/>
      <c r="B190"/>
      <c r="C190"/>
      <c r="D190"/>
      <c r="E190"/>
      <c r="F190"/>
      <c r="G190"/>
      <c r="H190"/>
      <c r="I190"/>
      <c r="J190"/>
      <c r="K190"/>
      <c r="L190"/>
      <c r="M190"/>
      <c r="N190"/>
      <c r="O190"/>
      <c r="P190"/>
      <c r="Q190"/>
      <c r="R190"/>
      <c r="S190"/>
      <c r="T190"/>
      <c r="U190"/>
      <c r="W190"/>
    </row>
    <row r="191" spans="1:23" ht="13.5" customHeight="1" x14ac:dyDescent="0.15">
      <c r="A191"/>
      <c r="B191"/>
      <c r="C191"/>
      <c r="D191"/>
      <c r="E191"/>
      <c r="F191"/>
      <c r="G191"/>
      <c r="H191"/>
      <c r="I191"/>
      <c r="J191"/>
      <c r="K191"/>
      <c r="L191"/>
      <c r="M191"/>
      <c r="N191"/>
      <c r="O191"/>
      <c r="P191"/>
      <c r="Q191"/>
      <c r="R191"/>
      <c r="S191"/>
      <c r="T191"/>
      <c r="U191"/>
      <c r="W191"/>
    </row>
    <row r="192" spans="1:23" ht="12.95" customHeight="1" x14ac:dyDescent="0.15">
      <c r="A192"/>
      <c r="B192"/>
      <c r="C192"/>
      <c r="D192"/>
      <c r="E192"/>
      <c r="F192"/>
      <c r="G192"/>
      <c r="H192"/>
      <c r="I192"/>
      <c r="J192"/>
      <c r="K192"/>
      <c r="L192"/>
      <c r="M192"/>
      <c r="N192"/>
      <c r="O192"/>
      <c r="P192"/>
      <c r="Q192"/>
      <c r="R192"/>
      <c r="S192"/>
      <c r="T192"/>
      <c r="U192"/>
      <c r="W192"/>
    </row>
    <row r="193" spans="1:23" ht="12.95" customHeight="1" x14ac:dyDescent="0.15">
      <c r="A193"/>
      <c r="B193"/>
      <c r="C193"/>
      <c r="D193"/>
      <c r="E193"/>
      <c r="F193"/>
      <c r="G193"/>
      <c r="H193"/>
      <c r="I193"/>
      <c r="J193"/>
      <c r="K193"/>
      <c r="L193"/>
      <c r="M193"/>
      <c r="N193"/>
      <c r="O193"/>
      <c r="P193"/>
      <c r="Q193"/>
      <c r="R193"/>
      <c r="S193"/>
      <c r="T193"/>
      <c r="U193"/>
      <c r="W193"/>
    </row>
    <row r="194" spans="1:23" ht="12.95" customHeight="1" x14ac:dyDescent="0.15">
      <c r="A194"/>
      <c r="B194"/>
      <c r="C194"/>
      <c r="D194"/>
      <c r="E194"/>
      <c r="F194"/>
      <c r="G194"/>
      <c r="H194"/>
      <c r="I194"/>
      <c r="J194"/>
      <c r="K194"/>
      <c r="L194"/>
      <c r="M194"/>
      <c r="N194"/>
      <c r="O194"/>
      <c r="P194"/>
      <c r="Q194"/>
      <c r="R194"/>
      <c r="S194"/>
      <c r="T194"/>
      <c r="U194"/>
      <c r="W194"/>
    </row>
    <row r="195" spans="1:23" ht="12.95" customHeight="1" x14ac:dyDescent="0.15">
      <c r="A195"/>
      <c r="B195"/>
      <c r="C195"/>
      <c r="D195"/>
      <c r="E195"/>
      <c r="F195"/>
      <c r="G195"/>
      <c r="H195"/>
      <c r="I195"/>
      <c r="J195"/>
      <c r="K195"/>
      <c r="L195"/>
      <c r="M195"/>
      <c r="N195"/>
      <c r="O195"/>
      <c r="P195"/>
      <c r="Q195"/>
      <c r="R195"/>
      <c r="S195"/>
      <c r="T195"/>
      <c r="U195"/>
      <c r="W195"/>
    </row>
    <row r="196" spans="1:23" ht="13.5" customHeight="1" x14ac:dyDescent="0.15">
      <c r="A196"/>
      <c r="B196"/>
      <c r="C196"/>
      <c r="D196"/>
      <c r="E196"/>
      <c r="F196"/>
      <c r="G196"/>
      <c r="H196"/>
      <c r="I196"/>
      <c r="J196"/>
      <c r="K196"/>
      <c r="L196"/>
      <c r="M196"/>
      <c r="N196"/>
      <c r="O196"/>
      <c r="P196"/>
      <c r="Q196"/>
      <c r="R196"/>
      <c r="S196"/>
      <c r="T196"/>
      <c r="U196"/>
      <c r="W196"/>
    </row>
    <row r="197" spans="1:23"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3.5" customHeight="1" x14ac:dyDescent="0.15">
      <c r="A201"/>
      <c r="B201"/>
      <c r="C201"/>
      <c r="D201"/>
      <c r="E201"/>
      <c r="F201"/>
      <c r="G201"/>
      <c r="H201"/>
      <c r="I201"/>
      <c r="J201"/>
      <c r="K201"/>
      <c r="L201"/>
      <c r="M201"/>
      <c r="N201"/>
      <c r="O201"/>
      <c r="P201"/>
      <c r="Q201"/>
      <c r="R201"/>
      <c r="S201"/>
      <c r="T201"/>
      <c r="U201"/>
      <c r="W201"/>
    </row>
    <row r="202" spans="1:23"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x14ac:dyDescent="0.15">
      <c r="A204"/>
      <c r="B204"/>
      <c r="C204"/>
      <c r="D204"/>
      <c r="E204"/>
      <c r="F204"/>
      <c r="G204"/>
      <c r="H204"/>
      <c r="I204"/>
      <c r="J204"/>
      <c r="K204"/>
      <c r="L204"/>
      <c r="M204"/>
      <c r="N204"/>
      <c r="O204"/>
      <c r="P204"/>
      <c r="Q204"/>
      <c r="R204"/>
      <c r="S204"/>
      <c r="T204"/>
      <c r="U204"/>
      <c r="W204"/>
    </row>
    <row r="205" spans="1:23" x14ac:dyDescent="0.15">
      <c r="A205"/>
      <c r="B205"/>
      <c r="C205"/>
      <c r="D205"/>
      <c r="E205"/>
      <c r="F205"/>
      <c r="G205"/>
      <c r="H205"/>
      <c r="I205"/>
      <c r="J205"/>
      <c r="K205"/>
      <c r="L205"/>
      <c r="M205"/>
      <c r="N205"/>
      <c r="O205"/>
      <c r="P205"/>
      <c r="Q205"/>
      <c r="R205"/>
      <c r="S205"/>
      <c r="T205"/>
      <c r="U205"/>
      <c r="W205"/>
    </row>
    <row r="206" spans="1:23" x14ac:dyDescent="0.15">
      <c r="A206"/>
      <c r="B206"/>
      <c r="C206"/>
      <c r="D206"/>
      <c r="E206"/>
      <c r="F206"/>
      <c r="G206"/>
      <c r="H206"/>
      <c r="I206"/>
      <c r="J206"/>
      <c r="K206"/>
      <c r="L206"/>
      <c r="M206"/>
      <c r="N206"/>
      <c r="O206"/>
      <c r="P206"/>
      <c r="Q206"/>
      <c r="R206"/>
      <c r="S206"/>
      <c r="T206"/>
      <c r="U206"/>
      <c r="W206"/>
    </row>
    <row r="207" spans="1:23"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ht="12.95" customHeight="1" x14ac:dyDescent="0.15">
      <c r="A213"/>
      <c r="B213"/>
      <c r="C213"/>
      <c r="D213"/>
      <c r="E213"/>
      <c r="F213"/>
      <c r="G213"/>
      <c r="H213"/>
      <c r="I213"/>
      <c r="J213"/>
      <c r="K213"/>
      <c r="L213"/>
      <c r="M213"/>
      <c r="N213"/>
      <c r="O213"/>
      <c r="P213"/>
      <c r="Q213"/>
      <c r="R213"/>
      <c r="S213"/>
      <c r="T213"/>
      <c r="U213"/>
      <c r="W213"/>
    </row>
    <row r="214" spans="1:23" ht="13.5" customHeight="1" x14ac:dyDescent="0.15">
      <c r="A214"/>
      <c r="B214"/>
      <c r="C214"/>
      <c r="D214"/>
      <c r="E214"/>
      <c r="F214"/>
      <c r="G214"/>
      <c r="H214"/>
      <c r="I214"/>
      <c r="J214"/>
      <c r="K214"/>
      <c r="L214"/>
      <c r="M214"/>
      <c r="N214"/>
      <c r="O214"/>
      <c r="P214"/>
      <c r="Q214"/>
      <c r="R214"/>
      <c r="S214"/>
      <c r="T214"/>
      <c r="U214"/>
      <c r="W214"/>
    </row>
    <row r="215" spans="1:23" ht="12.95" customHeight="1" x14ac:dyDescent="0.15">
      <c r="A215"/>
      <c r="B215"/>
      <c r="C215"/>
      <c r="D215"/>
      <c r="E215"/>
      <c r="F215"/>
      <c r="G215"/>
      <c r="H215"/>
      <c r="I215"/>
      <c r="J215"/>
      <c r="K215"/>
      <c r="L215"/>
      <c r="M215"/>
      <c r="N215"/>
      <c r="O215"/>
      <c r="P215"/>
      <c r="Q215"/>
      <c r="R215"/>
      <c r="S215"/>
      <c r="T215"/>
      <c r="U215"/>
      <c r="W215"/>
    </row>
    <row r="216" spans="1:23" ht="12.95" customHeight="1" x14ac:dyDescent="0.15">
      <c r="A216"/>
      <c r="B216"/>
      <c r="C216"/>
      <c r="D216"/>
      <c r="E216"/>
      <c r="F216"/>
      <c r="G216"/>
      <c r="H216"/>
      <c r="I216"/>
      <c r="J216"/>
      <c r="K216"/>
      <c r="L216"/>
      <c r="M216"/>
      <c r="N216"/>
      <c r="O216"/>
      <c r="P216"/>
      <c r="Q216"/>
      <c r="R216"/>
      <c r="S216"/>
      <c r="T216"/>
      <c r="U216"/>
      <c r="W216"/>
    </row>
    <row r="217" spans="1:23" ht="12.95" customHeight="1" x14ac:dyDescent="0.15">
      <c r="A217"/>
      <c r="B217"/>
      <c r="C217"/>
      <c r="D217"/>
      <c r="E217"/>
      <c r="F217"/>
      <c r="G217"/>
      <c r="H217"/>
      <c r="I217"/>
      <c r="J217"/>
      <c r="K217"/>
      <c r="L217"/>
      <c r="M217"/>
      <c r="N217"/>
      <c r="O217"/>
      <c r="P217"/>
      <c r="Q217"/>
      <c r="R217"/>
      <c r="S217"/>
      <c r="T217"/>
      <c r="U217"/>
      <c r="W217"/>
    </row>
    <row r="218" spans="1:23" ht="13.5" customHeight="1" x14ac:dyDescent="0.15">
      <c r="A218"/>
      <c r="B218"/>
      <c r="C218"/>
      <c r="D218"/>
      <c r="E218"/>
      <c r="F218"/>
      <c r="G218"/>
      <c r="H218"/>
      <c r="I218"/>
      <c r="J218"/>
      <c r="K218"/>
      <c r="L218"/>
      <c r="M218"/>
      <c r="N218"/>
      <c r="O218"/>
      <c r="P218"/>
      <c r="Q218"/>
      <c r="R218"/>
      <c r="S218"/>
      <c r="T218"/>
      <c r="U218"/>
      <c r="W218"/>
    </row>
    <row r="219" spans="1:23" x14ac:dyDescent="0.15">
      <c r="A219"/>
      <c r="B219"/>
      <c r="C219"/>
      <c r="D219"/>
      <c r="E219"/>
      <c r="F219"/>
      <c r="G219"/>
      <c r="H219"/>
      <c r="I219"/>
      <c r="J219"/>
      <c r="K219"/>
      <c r="L219"/>
      <c r="M219"/>
      <c r="N219"/>
      <c r="O219"/>
      <c r="P219"/>
      <c r="Q219"/>
      <c r="R219"/>
      <c r="S219"/>
      <c r="T219"/>
      <c r="U219"/>
      <c r="W219"/>
    </row>
    <row r="220" spans="1:23" x14ac:dyDescent="0.15">
      <c r="A220"/>
      <c r="B220"/>
      <c r="C220"/>
      <c r="D220"/>
      <c r="E220"/>
      <c r="F220"/>
      <c r="G220"/>
      <c r="H220"/>
      <c r="I220"/>
      <c r="J220"/>
      <c r="K220"/>
      <c r="L220"/>
      <c r="M220"/>
      <c r="N220"/>
      <c r="O220"/>
      <c r="P220"/>
      <c r="Q220"/>
      <c r="R220"/>
      <c r="S220"/>
      <c r="T220"/>
      <c r="U220"/>
      <c r="W220"/>
    </row>
    <row r="221" spans="1:23" x14ac:dyDescent="0.15">
      <c r="A221"/>
      <c r="B221"/>
      <c r="C221"/>
      <c r="D221"/>
      <c r="E221"/>
      <c r="F221"/>
      <c r="G221"/>
      <c r="H221"/>
      <c r="I221"/>
      <c r="J221"/>
      <c r="K221"/>
      <c r="L221"/>
      <c r="M221"/>
      <c r="N221"/>
      <c r="O221"/>
      <c r="P221"/>
      <c r="Q221"/>
      <c r="R221"/>
      <c r="S221"/>
      <c r="T221"/>
      <c r="U221"/>
      <c r="W221"/>
    </row>
    <row r="222" spans="1:23" x14ac:dyDescent="0.15">
      <c r="A222"/>
      <c r="B222"/>
      <c r="C222"/>
      <c r="D222"/>
      <c r="E222"/>
      <c r="F222"/>
      <c r="G222"/>
      <c r="H222"/>
      <c r="I222"/>
      <c r="J222"/>
      <c r="K222"/>
      <c r="L222"/>
      <c r="M222"/>
      <c r="N222"/>
      <c r="O222"/>
      <c r="P222"/>
      <c r="Q222"/>
      <c r="R222"/>
      <c r="S222"/>
      <c r="T222"/>
      <c r="U222"/>
      <c r="W222"/>
    </row>
    <row r="223" spans="1:23" x14ac:dyDescent="0.15">
      <c r="A223"/>
      <c r="B223"/>
      <c r="C223"/>
      <c r="D223"/>
      <c r="E223"/>
      <c r="F223"/>
      <c r="G223"/>
      <c r="H223"/>
      <c r="I223"/>
      <c r="J223"/>
      <c r="K223"/>
      <c r="L223"/>
      <c r="M223"/>
      <c r="N223"/>
      <c r="O223"/>
      <c r="P223"/>
      <c r="Q223"/>
      <c r="R223"/>
      <c r="S223"/>
      <c r="T223"/>
      <c r="U223"/>
      <c r="W223"/>
    </row>
    <row r="224" spans="1:23"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ht="12.95" customHeight="1" x14ac:dyDescent="0.15">
      <c r="A239"/>
      <c r="B239"/>
      <c r="C239"/>
      <c r="D239"/>
      <c r="E239"/>
      <c r="F239"/>
      <c r="G239"/>
      <c r="H239"/>
      <c r="I239"/>
      <c r="J239"/>
      <c r="K239"/>
      <c r="L239"/>
      <c r="M239"/>
      <c r="N239"/>
      <c r="O239"/>
      <c r="P239"/>
      <c r="Q239"/>
      <c r="R239"/>
      <c r="S239"/>
      <c r="T239"/>
      <c r="U239"/>
      <c r="W239"/>
    </row>
    <row r="240" spans="1:23" ht="13.5" customHeight="1"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x14ac:dyDescent="0.15">
      <c r="A245"/>
      <c r="B245"/>
      <c r="C245"/>
      <c r="D245"/>
      <c r="E245"/>
      <c r="F245"/>
      <c r="G245"/>
      <c r="H245"/>
      <c r="I245"/>
      <c r="J245"/>
      <c r="K245"/>
      <c r="L245"/>
      <c r="M245"/>
      <c r="N245"/>
      <c r="O245"/>
      <c r="P245"/>
      <c r="Q245"/>
      <c r="R245"/>
      <c r="S245"/>
      <c r="T245"/>
      <c r="U245"/>
      <c r="W245"/>
    </row>
    <row r="246" spans="1:23" ht="12.95" customHeight="1" x14ac:dyDescent="0.15">
      <c r="A246"/>
      <c r="B246"/>
      <c r="C246"/>
      <c r="D246"/>
      <c r="E246"/>
      <c r="F246"/>
      <c r="G246"/>
      <c r="H246"/>
      <c r="I246"/>
      <c r="J246"/>
      <c r="K246"/>
      <c r="L246"/>
      <c r="M246"/>
      <c r="N246"/>
      <c r="O246"/>
      <c r="P246"/>
      <c r="Q246"/>
      <c r="R246"/>
      <c r="S246"/>
      <c r="T246"/>
      <c r="U246"/>
      <c r="W246"/>
    </row>
    <row r="247" spans="1:23" ht="13.5" customHeight="1"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x14ac:dyDescent="0.15">
      <c r="A252"/>
      <c r="B252"/>
      <c r="C252"/>
      <c r="D252"/>
      <c r="E252"/>
      <c r="F252"/>
      <c r="G252"/>
      <c r="H252"/>
      <c r="I252"/>
      <c r="J252"/>
      <c r="K252"/>
      <c r="L252"/>
      <c r="M252"/>
      <c r="N252"/>
      <c r="O252"/>
      <c r="P252"/>
      <c r="Q252"/>
      <c r="R252"/>
      <c r="S252"/>
      <c r="T252"/>
      <c r="U252"/>
      <c r="W252"/>
    </row>
    <row r="253" spans="1:23" x14ac:dyDescent="0.15">
      <c r="A253"/>
      <c r="B253"/>
      <c r="C253"/>
      <c r="D253"/>
      <c r="E253"/>
      <c r="F253"/>
      <c r="G253"/>
      <c r="H253"/>
      <c r="I253"/>
      <c r="J253"/>
      <c r="K253"/>
      <c r="L253"/>
      <c r="M253"/>
      <c r="N253"/>
      <c r="O253"/>
      <c r="P253"/>
      <c r="Q253"/>
      <c r="R253"/>
      <c r="S253"/>
      <c r="T253"/>
      <c r="U253"/>
      <c r="W253"/>
    </row>
    <row r="254" spans="1:23" ht="12.95" customHeight="1" x14ac:dyDescent="0.15">
      <c r="A254"/>
      <c r="B254"/>
      <c r="C254"/>
      <c r="D254"/>
      <c r="E254"/>
      <c r="F254"/>
      <c r="G254"/>
      <c r="H254"/>
      <c r="I254"/>
      <c r="J254"/>
      <c r="K254"/>
      <c r="L254"/>
      <c r="M254"/>
      <c r="N254"/>
      <c r="O254"/>
      <c r="P254"/>
      <c r="Q254"/>
      <c r="R254"/>
      <c r="S254"/>
      <c r="T254"/>
      <c r="U254"/>
      <c r="W254"/>
    </row>
  </sheetData>
  <sheetProtection algorithmName="SHA-512" hashValue="PEpsc0wl+aiokkQ8v3invpWrLvn+7hLdBzP3xrppYN6R0L7eb0TBUgw8RxwyzQ4i5X96yTAfGJdHusHQuMjlAw==" saltValue="hmcSvIDFVFn2kChYAFIKzA==" spinCount="100000" sheet="1" objects="1" scenarios="1"/>
  <dataConsolidate/>
  <mergeCells count="337">
    <mergeCell ref="A9:A23"/>
    <mergeCell ref="W17:Y17"/>
    <mergeCell ref="T18:V18"/>
    <mergeCell ref="Z19:AS19"/>
    <mergeCell ref="Z16:AS16"/>
    <mergeCell ref="AT12:AV12"/>
    <mergeCell ref="AT10:AV10"/>
    <mergeCell ref="Z14:AS14"/>
    <mergeCell ref="T13:V13"/>
    <mergeCell ref="N20:P20"/>
    <mergeCell ref="N19:P19"/>
    <mergeCell ref="Q22:S22"/>
    <mergeCell ref="T19:V19"/>
    <mergeCell ref="T20:Y22"/>
    <mergeCell ref="N22:P22"/>
    <mergeCell ref="N21:P21"/>
    <mergeCell ref="Q21:S21"/>
    <mergeCell ref="W19:Y19"/>
    <mergeCell ref="Q19:S19"/>
    <mergeCell ref="Q20:S20"/>
    <mergeCell ref="B16:D16"/>
    <mergeCell ref="B17:D17"/>
    <mergeCell ref="N14:P14"/>
    <mergeCell ref="T11:V11"/>
    <mergeCell ref="T36:V36"/>
    <mergeCell ref="W36:Y36"/>
    <mergeCell ref="W14:Y14"/>
    <mergeCell ref="AT25:AX25"/>
    <mergeCell ref="Z24:AS24"/>
    <mergeCell ref="T24:Y24"/>
    <mergeCell ref="AT26:AV26"/>
    <mergeCell ref="T28:Y28"/>
    <mergeCell ref="Z31:AS31"/>
    <mergeCell ref="Z32:AS32"/>
    <mergeCell ref="AT36:AX36"/>
    <mergeCell ref="AT30:BD35"/>
    <mergeCell ref="BB28:BD28"/>
    <mergeCell ref="AT23:AX23"/>
    <mergeCell ref="AW26:AX26"/>
    <mergeCell ref="BB26:BD26"/>
    <mergeCell ref="BB25:BD25"/>
    <mergeCell ref="BB24:BD24"/>
    <mergeCell ref="BB27:BD27"/>
    <mergeCell ref="BB36:BD36"/>
    <mergeCell ref="BE36:BX36"/>
    <mergeCell ref="Z17:AS17"/>
    <mergeCell ref="Z18:AS18"/>
    <mergeCell ref="AT11:AV11"/>
    <mergeCell ref="AW11:AX11"/>
    <mergeCell ref="AY11:BA11"/>
    <mergeCell ref="BE30:BX35"/>
    <mergeCell ref="BE23:BX23"/>
    <mergeCell ref="BE29:BX29"/>
    <mergeCell ref="BE28:BX28"/>
    <mergeCell ref="BE24:BX24"/>
    <mergeCell ref="BE25:BX25"/>
    <mergeCell ref="Z11:AS11"/>
    <mergeCell ref="Z12:AS12"/>
    <mergeCell ref="Z13:AS13"/>
    <mergeCell ref="AY25:BA25"/>
    <mergeCell ref="BB23:BD23"/>
    <mergeCell ref="AT28:AX28"/>
    <mergeCell ref="BB11:BD11"/>
    <mergeCell ref="AW12:AX12"/>
    <mergeCell ref="Z33:AS33"/>
    <mergeCell ref="Z34:AS34"/>
    <mergeCell ref="Z35:AS35"/>
    <mergeCell ref="Z36:AS36"/>
    <mergeCell ref="B8:D8"/>
    <mergeCell ref="AT8:AV8"/>
    <mergeCell ref="AW8:AX8"/>
    <mergeCell ref="Z9:AS9"/>
    <mergeCell ref="Z10:AS10"/>
    <mergeCell ref="W13:Y13"/>
    <mergeCell ref="W12:Y12"/>
    <mergeCell ref="T12:V12"/>
    <mergeCell ref="B12:D12"/>
    <mergeCell ref="B11:D11"/>
    <mergeCell ref="N11:P11"/>
    <mergeCell ref="T10:V10"/>
    <mergeCell ref="W10:Y10"/>
    <mergeCell ref="T9:V9"/>
    <mergeCell ref="W9:Y9"/>
    <mergeCell ref="B13:D13"/>
    <mergeCell ref="E8:G8"/>
    <mergeCell ref="H8:J8"/>
    <mergeCell ref="K8:M8"/>
    <mergeCell ref="Q8:S8"/>
    <mergeCell ref="B10:D10"/>
    <mergeCell ref="N9:P9"/>
    <mergeCell ref="E11:G11"/>
    <mergeCell ref="Q9:S9"/>
    <mergeCell ref="BE12:BX12"/>
    <mergeCell ref="BE11:BX11"/>
    <mergeCell ref="BE10:BX10"/>
    <mergeCell ref="AY12:BA12"/>
    <mergeCell ref="H11:J11"/>
    <mergeCell ref="K11:M11"/>
    <mergeCell ref="Q10:S10"/>
    <mergeCell ref="N10:P10"/>
    <mergeCell ref="E21:G21"/>
    <mergeCell ref="BB12:BD12"/>
    <mergeCell ref="E15:G15"/>
    <mergeCell ref="E16:G16"/>
    <mergeCell ref="Z15:AS15"/>
    <mergeCell ref="H20:M22"/>
    <mergeCell ref="K19:M19"/>
    <mergeCell ref="E10:G10"/>
    <mergeCell ref="E22:G22"/>
    <mergeCell ref="BB10:BD10"/>
    <mergeCell ref="K36:M36"/>
    <mergeCell ref="E31:G31"/>
    <mergeCell ref="B30:D30"/>
    <mergeCell ref="E30:G30"/>
    <mergeCell ref="E28:G28"/>
    <mergeCell ref="Q26:S26"/>
    <mergeCell ref="Q36:S36"/>
    <mergeCell ref="N36:P36"/>
    <mergeCell ref="E36:G36"/>
    <mergeCell ref="C36:D36"/>
    <mergeCell ref="H32:M35"/>
    <mergeCell ref="N34:P34"/>
    <mergeCell ref="N33:P33"/>
    <mergeCell ref="N32:P32"/>
    <mergeCell ref="H31:J31"/>
    <mergeCell ref="K31:M31"/>
    <mergeCell ref="N35:P35"/>
    <mergeCell ref="H36:J36"/>
    <mergeCell ref="H26:M27"/>
    <mergeCell ref="B34:D34"/>
    <mergeCell ref="B33:D33"/>
    <mergeCell ref="B32:D32"/>
    <mergeCell ref="E34:G34"/>
    <mergeCell ref="E29:G29"/>
    <mergeCell ref="E33:G33"/>
    <mergeCell ref="E26:G26"/>
    <mergeCell ref="E35:G35"/>
    <mergeCell ref="B35:D35"/>
    <mergeCell ref="B22:D22"/>
    <mergeCell ref="C25:D25"/>
    <mergeCell ref="Q31:S31"/>
    <mergeCell ref="E32:G32"/>
    <mergeCell ref="B31:D31"/>
    <mergeCell ref="B27:D27"/>
    <mergeCell ref="B26:D26"/>
    <mergeCell ref="C23:D23"/>
    <mergeCell ref="C28:D28"/>
    <mergeCell ref="B24:D24"/>
    <mergeCell ref="N25:P25"/>
    <mergeCell ref="Q28:S28"/>
    <mergeCell ref="N27:P27"/>
    <mergeCell ref="Q27:S27"/>
    <mergeCell ref="N28:P28"/>
    <mergeCell ref="N31:P31"/>
    <mergeCell ref="E25:G25"/>
    <mergeCell ref="H25:M25"/>
    <mergeCell ref="H30:M30"/>
    <mergeCell ref="E23:G23"/>
    <mergeCell ref="Q29:S29"/>
    <mergeCell ref="K29:M29"/>
    <mergeCell ref="W29:Y29"/>
    <mergeCell ref="Z26:AS26"/>
    <mergeCell ref="Q35:S35"/>
    <mergeCell ref="Q33:S33"/>
    <mergeCell ref="N30:P30"/>
    <mergeCell ref="N29:P29"/>
    <mergeCell ref="Q34:S34"/>
    <mergeCell ref="T29:V29"/>
    <mergeCell ref="T30:Y30"/>
    <mergeCell ref="T32:Y35"/>
    <mergeCell ref="T26:Y27"/>
    <mergeCell ref="H28:M28"/>
    <mergeCell ref="B18:D18"/>
    <mergeCell ref="E18:G18"/>
    <mergeCell ref="Z21:AS21"/>
    <mergeCell ref="Z22:AS22"/>
    <mergeCell ref="H18:J18"/>
    <mergeCell ref="E19:G19"/>
    <mergeCell ref="Z23:AS23"/>
    <mergeCell ref="Q18:S18"/>
    <mergeCell ref="B21:D21"/>
    <mergeCell ref="B19:D19"/>
    <mergeCell ref="B20:D20"/>
    <mergeCell ref="E20:G20"/>
    <mergeCell ref="E27:G27"/>
    <mergeCell ref="K23:M23"/>
    <mergeCell ref="H23:J23"/>
    <mergeCell ref="T23:V23"/>
    <mergeCell ref="N23:P23"/>
    <mergeCell ref="Q23:S23"/>
    <mergeCell ref="BG1:BX1"/>
    <mergeCell ref="BB8:BD8"/>
    <mergeCell ref="BE7:BX8"/>
    <mergeCell ref="Z7:AS8"/>
    <mergeCell ref="H17:J17"/>
    <mergeCell ref="W23:Y23"/>
    <mergeCell ref="K18:M18"/>
    <mergeCell ref="H19:J19"/>
    <mergeCell ref="Z20:AS20"/>
    <mergeCell ref="W1:X1"/>
    <mergeCell ref="W11:Y11"/>
    <mergeCell ref="H10:J10"/>
    <mergeCell ref="K10:M10"/>
    <mergeCell ref="Q11:S11"/>
    <mergeCell ref="K2:AA2"/>
    <mergeCell ref="K4:AA4"/>
    <mergeCell ref="Z3:AA3"/>
    <mergeCell ref="Z5:AA5"/>
    <mergeCell ref="K5:Y5"/>
    <mergeCell ref="A2:J2"/>
    <mergeCell ref="B7:Y7"/>
    <mergeCell ref="A7:A8"/>
    <mergeCell ref="E9:G9"/>
    <mergeCell ref="BE9:BX9"/>
    <mergeCell ref="B9:D9"/>
    <mergeCell ref="N18:P18"/>
    <mergeCell ref="AT13:BD22"/>
    <mergeCell ref="N16:P16"/>
    <mergeCell ref="K3:Y3"/>
    <mergeCell ref="AB5:AG5"/>
    <mergeCell ref="H15:M15"/>
    <mergeCell ref="Q17:S17"/>
    <mergeCell ref="N17:P17"/>
    <mergeCell ref="Q15:S15"/>
    <mergeCell ref="Q16:S16"/>
    <mergeCell ref="T17:V17"/>
    <mergeCell ref="T16:V16"/>
    <mergeCell ref="W18:Y18"/>
    <mergeCell ref="T14:V14"/>
    <mergeCell ref="T15:Y15"/>
    <mergeCell ref="T8:V8"/>
    <mergeCell ref="W8:Y8"/>
    <mergeCell ref="N8:P8"/>
    <mergeCell ref="H9:J9"/>
    <mergeCell ref="K9:M9"/>
    <mergeCell ref="Q14:S14"/>
    <mergeCell ref="AY8:BA8"/>
    <mergeCell ref="AW10:AX10"/>
    <mergeCell ref="AY10:BA10"/>
    <mergeCell ref="AY23:BA23"/>
    <mergeCell ref="AY36:BA36"/>
    <mergeCell ref="AY29:BA29"/>
    <mergeCell ref="AT29:AV29"/>
    <mergeCell ref="AW29:AX29"/>
    <mergeCell ref="AY26:BA26"/>
    <mergeCell ref="AT24:AV24"/>
    <mergeCell ref="AY28:BA28"/>
    <mergeCell ref="AW24:AX24"/>
    <mergeCell ref="AY24:BA24"/>
    <mergeCell ref="AT27:AV27"/>
    <mergeCell ref="AW27:AX27"/>
    <mergeCell ref="AY27:BA27"/>
    <mergeCell ref="Q30:S30"/>
    <mergeCell ref="Q32:S32"/>
    <mergeCell ref="T31:V31"/>
    <mergeCell ref="H29:J29"/>
    <mergeCell ref="BB37:BD37"/>
    <mergeCell ref="B14:D14"/>
    <mergeCell ref="E14:G14"/>
    <mergeCell ref="K13:M13"/>
    <mergeCell ref="H14:J14"/>
    <mergeCell ref="N13:P13"/>
    <mergeCell ref="Q13:S13"/>
    <mergeCell ref="K17:M17"/>
    <mergeCell ref="Q12:S12"/>
    <mergeCell ref="N12:P12"/>
    <mergeCell ref="E17:G17"/>
    <mergeCell ref="K12:M12"/>
    <mergeCell ref="H13:J13"/>
    <mergeCell ref="E12:G12"/>
    <mergeCell ref="H12:J12"/>
    <mergeCell ref="N15:P15"/>
    <mergeCell ref="W16:Y16"/>
    <mergeCell ref="Q25:S25"/>
    <mergeCell ref="N26:P26"/>
    <mergeCell ref="Z27:AS27"/>
    <mergeCell ref="Z25:AS25"/>
    <mergeCell ref="T25:Y25"/>
    <mergeCell ref="W31:Y31"/>
    <mergeCell ref="B29:D29"/>
    <mergeCell ref="H37:J37"/>
    <mergeCell ref="K37:M37"/>
    <mergeCell ref="N37:P37"/>
    <mergeCell ref="Q37:S37"/>
    <mergeCell ref="T37:V37"/>
    <mergeCell ref="W37:Y37"/>
    <mergeCell ref="Z37:AS37"/>
    <mergeCell ref="AT37:AX37"/>
    <mergeCell ref="AY37:BA37"/>
    <mergeCell ref="A37:D37"/>
    <mergeCell ref="E24:G24"/>
    <mergeCell ref="Q24:S24"/>
    <mergeCell ref="N24:P24"/>
    <mergeCell ref="H24:M24"/>
    <mergeCell ref="A3:J5"/>
    <mergeCell ref="BE13:BX22"/>
    <mergeCell ref="BB9:BD9"/>
    <mergeCell ref="AY9:BA9"/>
    <mergeCell ref="AW9:AX9"/>
    <mergeCell ref="AT9:AV9"/>
    <mergeCell ref="A29:A35"/>
    <mergeCell ref="BE26:BX26"/>
    <mergeCell ref="BE27:BX27"/>
    <mergeCell ref="BB29:BD29"/>
    <mergeCell ref="Z30:AS30"/>
    <mergeCell ref="Z29:AS29"/>
    <mergeCell ref="Z28:AS28"/>
    <mergeCell ref="K14:M14"/>
    <mergeCell ref="H16:J16"/>
    <mergeCell ref="K16:M16"/>
    <mergeCell ref="A24:A28"/>
    <mergeCell ref="BE37:BX37"/>
    <mergeCell ref="E37:G37"/>
    <mergeCell ref="A38:BX38"/>
    <mergeCell ref="AB4:AG4"/>
    <mergeCell ref="CP7:CQ7"/>
    <mergeCell ref="BQ2:BX2"/>
    <mergeCell ref="BA2:BH2"/>
    <mergeCell ref="BA4:BH4"/>
    <mergeCell ref="BI2:BP2"/>
    <mergeCell ref="BI4:BP4"/>
    <mergeCell ref="BQ4:BX4"/>
    <mergeCell ref="AH2:AZ2"/>
    <mergeCell ref="AH3:AZ5"/>
    <mergeCell ref="BA3:BH3"/>
    <mergeCell ref="BA5:BH5"/>
    <mergeCell ref="BI3:BP3"/>
    <mergeCell ref="BI5:BP5"/>
    <mergeCell ref="BQ5:BX5"/>
    <mergeCell ref="BQ3:BX3"/>
    <mergeCell ref="CK7:CN7"/>
    <mergeCell ref="AT7:BD7"/>
    <mergeCell ref="AB3:AG3"/>
    <mergeCell ref="BZ7:CE7"/>
    <mergeCell ref="AB2:AG2"/>
    <mergeCell ref="B15:D15"/>
    <mergeCell ref="E13:G13"/>
  </mergeCells>
  <phoneticPr fontId="3"/>
  <conditionalFormatting sqref="A1 AT7 E8 K8 Q8 AT8:AU8 AW8 BB8">
    <cfRule type="cellIs" dxfId="73" priority="291" operator="equal">
      <formula>0</formula>
    </cfRule>
  </conditionalFormatting>
  <conditionalFormatting sqref="B7:B8">
    <cfRule type="cellIs" dxfId="72" priority="287" operator="equal">
      <formula>0</formula>
    </cfRule>
  </conditionalFormatting>
  <conditionalFormatting sqref="H9:M14 H16:M19 H29:M29 H31:M31">
    <cfRule type="expression" dxfId="71" priority="185">
      <formula>$Q9&lt;&gt;""</formula>
    </cfRule>
  </conditionalFormatting>
  <conditionalFormatting sqref="K9:M14 K16:M19 K29 K31">
    <cfRule type="expression" dxfId="70" priority="184">
      <formula>$K9&gt;$H9</formula>
    </cfRule>
  </conditionalFormatting>
  <conditionalFormatting sqref="N29:S35 N9:S22 N24:S24 N26:S27">
    <cfRule type="expression" dxfId="69" priority="209">
      <formula>$K9&lt;&gt;""</formula>
    </cfRule>
  </conditionalFormatting>
  <conditionalFormatting sqref="N31:S31">
    <cfRule type="expression" dxfId="68" priority="15">
      <formula>$K31&lt;&gt;""</formula>
    </cfRule>
  </conditionalFormatting>
  <conditionalFormatting sqref="Q31:Q35">
    <cfRule type="cellIs" dxfId="67" priority="16" operator="greaterThan">
      <formula>#REF!</formula>
    </cfRule>
  </conditionalFormatting>
  <conditionalFormatting sqref="Q9:S22 Q24 Q26:S27 Q29:S35">
    <cfRule type="expression" dxfId="66" priority="279">
      <formula>$Q9&gt;$N9</formula>
    </cfRule>
  </conditionalFormatting>
  <conditionalFormatting sqref="T25 T28">
    <cfRule type="expression" dxfId="65" priority="314">
      <formula>$T25&gt;$K25</formula>
    </cfRule>
    <cfRule type="expression" dxfId="64" priority="315">
      <formula>$K25=$T25</formula>
    </cfRule>
  </conditionalFormatting>
  <conditionalFormatting sqref="T9:V14 T16:V19 T29 T31">
    <cfRule type="expression" dxfId="63" priority="125">
      <formula>$K9&lt;&gt;""</formula>
    </cfRule>
  </conditionalFormatting>
  <conditionalFormatting sqref="T9:Y14 T16:Y19 T29:Y29 T31:Y31">
    <cfRule type="expression" dxfId="62" priority="6">
      <formula>$Q9&lt;&gt;""</formula>
    </cfRule>
  </conditionalFormatting>
  <conditionalFormatting sqref="W8">
    <cfRule type="cellIs" dxfId="61" priority="233" operator="equal">
      <formula>0</formula>
    </cfRule>
  </conditionalFormatting>
  <conditionalFormatting sqref="W9:Y14 W16:Y19 W29 W31">
    <cfRule type="expression" dxfId="60" priority="7">
      <formula>$W9&gt;$K9</formula>
    </cfRule>
    <cfRule type="expression" dxfId="59" priority="226">
      <formula>$K9=$W9</formula>
    </cfRule>
    <cfRule type="expression" dxfId="58" priority="232">
      <formula>$K9</formula>
    </cfRule>
  </conditionalFormatting>
  <conditionalFormatting sqref="AY8">
    <cfRule type="cellIs" dxfId="57" priority="290" operator="equal">
      <formula>0</formula>
    </cfRule>
  </conditionalFormatting>
  <conditionalFormatting sqref="BB9:BD12 BB24 BB26:BD27 BB29">
    <cfRule type="expression" dxfId="56" priority="255">
      <formula>$BB9&gt;$AY9</formula>
    </cfRule>
  </conditionalFormatting>
  <dataValidations xWindow="965" yWindow="336" count="8">
    <dataValidation type="custom" allowBlank="1" showInputMessage="1" showErrorMessage="1" errorTitle="どちらかのセルに入力してください" error="朝刊＋くるみるをお申込みの場合は左セルへ、朝刊のみの場合は右セルへ入力してください。" sqref="K12:M14 K31:M31 Q29:S29 K29:M29 Q31:S31 K9:M10 Q9:S22 K16:M19" xr:uid="{00000000-0002-0000-0500-000000000000}">
      <formula1>COUNTA($K9,$Q9)&lt;2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 sqref="W31:Y31 W9:Y14 W29:Y29 W16:Y19" xr:uid="{00000000-0002-0000-0500-000001000000}">
      <formula1>COUNTA($K9,$W9)&lt;2</formula1>
    </dataValidation>
    <dataValidation type="custom" allowBlank="1" showInputMessage="1" showErrorMessage="1" errorTitle="どちらかのセルに入力してください" error="朝刊＋くるみるをお申込みの場合は左セルへ、朝刊のみの場合は右セルへ入力してください。_x000a_" sqref="K11:M11" xr:uid="{00000000-0002-0000-0500-000002000000}">
      <formula1>COUNTA($K11,$Q11)&lt;2</formula1>
    </dataValidation>
    <dataValidation allowBlank="1" showInputMessage="1" showErrorMessage="1" promptTitle="1ページ目に入力してください" prompt="部数表の１ページ目（新潟市）へ入力してください" sqref="BG1:BX1" xr:uid="{00000000-0002-0000-0500-000003000000}"/>
    <dataValidation type="custom" allowBlank="1" showInputMessage="1" showErrorMessage="1" error="全角入力のみ可能" sqref="BE13:BF13" xr:uid="{00000000-0002-0000-0500-000007000000}">
      <formula1>AND(BE13=DBCS(BE13))</formula1>
    </dataValidation>
    <dataValidation allowBlank="1" showInputMessage="1" showErrorMessage="1" promptTitle="入力不要です" prompt="入力不要です(自動計算されます)" sqref="BI3 BQ3 BA3 BA5 BI5 BQ5" xr:uid="{FCB55502-4092-40B9-92B3-1FB0DEB70968}"/>
    <dataValidation allowBlank="1" showErrorMessage="1" sqref="BI2 AB4 AB2 A2 AH2 BQ2 BA2 K2 K4" xr:uid="{752F27A4-8EC6-4F12-8D6E-3D7C59B37D2F}"/>
    <dataValidation allowBlank="1" showInputMessage="1" showErrorMessage="1" promptTitle="1ページ目に入力してください" prompt="部数表の1ページ目(新潟市)へ入力してください" sqref="A3:J5 K3:Y3 K5:Y5 AB3:AG3 AB5:AG5 AH3:AZ5" xr:uid="{DDBF3D0B-79BF-47AC-A540-71A518982219}"/>
  </dataValidations>
  <pageMargins left="0.23622047244094491" right="0.23622047244094491" top="0.19685039370078741" bottom="0.15748031496062992" header="0.31496062992125984" footer="0.11811023622047245"/>
  <pageSetup paperSize="9" orientation="landscape" cellComments="asDisplayed" r:id="rId1"/>
  <ignoredErrors>
    <ignoredError sqref="Q36" unlockedFormula="1"/>
  </ignoredErrors>
  <extLst>
    <ext xmlns:x14="http://schemas.microsoft.com/office/spreadsheetml/2009/9/main" uri="{CCE6A557-97BC-4b89-ADB6-D9C93CAAB3DF}">
      <x14:dataValidations xmlns:xm="http://schemas.microsoft.com/office/excel/2006/main" xWindow="965" yWindow="336" count="1">
        <x14:dataValidation type="list" allowBlank="1" showInputMessage="1" error="全角入力のみ可能" xr:uid="{36F7DA57-D214-4DE4-9062-12D7CD4A1E06}">
          <x14:formula1>
            <xm:f>折込指示!$B$3:$B$8</xm:f>
          </x14:formula1>
          <xm:sqref>BE29:BX29 BE26:BX27 BE24:BX24 BE9:BX12 Z29:AS35 Z26:AS27 Z24:AS24 Z9:AS22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pageSetUpPr fitToPage="1"/>
  </sheetPr>
  <dimension ref="A1:CM260"/>
  <sheetViews>
    <sheetView showGridLines="0" showZeros="0" view="pageBreakPreview" zoomScaleNormal="100" zoomScaleSheetLayoutView="100" zoomScalePageLayoutView="60" workbookViewId="0">
      <selection activeCell="A3" sqref="A3:J5"/>
    </sheetView>
  </sheetViews>
  <sheetFormatPr defaultRowHeight="13.5" x14ac:dyDescent="0.15"/>
  <cols>
    <col min="1" max="1" width="3.375" style="6" customWidth="1"/>
    <col min="2" max="10" width="2" style="6" customWidth="1"/>
    <col min="11" max="11" width="2" style="8" customWidth="1"/>
    <col min="12" max="14" width="2" style="6" customWidth="1"/>
    <col min="15" max="15" width="2" style="8" customWidth="1"/>
    <col min="16" max="17" width="2" style="6" customWidth="1"/>
    <col min="18" max="19" width="2" style="8" customWidth="1"/>
    <col min="20" max="21" width="2" style="6" customWidth="1"/>
    <col min="22" max="22" width="2" customWidth="1"/>
    <col min="23" max="23" width="2" style="9" customWidth="1"/>
    <col min="24" max="46" width="2" customWidth="1"/>
    <col min="47" max="48" width="2.625" customWidth="1"/>
    <col min="49" max="56" width="2" customWidth="1"/>
    <col min="57" max="57" width="2.625" customWidth="1"/>
    <col min="58" max="70" width="2" customWidth="1"/>
    <col min="71" max="71" width="2.625" customWidth="1"/>
    <col min="72" max="72" width="2" hidden="1" customWidth="1"/>
    <col min="73" max="73" width="7.5" style="7" hidden="1" customWidth="1"/>
    <col min="74" max="77" width="6.25" style="7" hidden="1" customWidth="1"/>
    <col min="78" max="78" width="6.25" style="119" hidden="1" customWidth="1"/>
    <col min="79" max="81" width="6.25" style="7" hidden="1" customWidth="1"/>
    <col min="82" max="82" width="4.625" style="7" hidden="1" customWidth="1"/>
    <col min="83" max="83" width="7.5" style="119" hidden="1" customWidth="1"/>
    <col min="84" max="84" width="6.125" style="119" hidden="1" customWidth="1"/>
    <col min="85" max="85" width="6.25" style="7" hidden="1" customWidth="1"/>
    <col min="86" max="86" width="6.25" style="119" hidden="1" customWidth="1"/>
    <col min="87" max="87" width="4.75" style="7" hidden="1" customWidth="1"/>
    <col min="88" max="89" width="9" hidden="1" customWidth="1"/>
    <col min="90" max="90" width="4.5" hidden="1" customWidth="1"/>
    <col min="91" max="91" width="9" style="383" hidden="1" customWidth="1"/>
  </cols>
  <sheetData>
    <row r="1" spans="1:91" s="236" customFormat="1" ht="15" customHeight="1" x14ac:dyDescent="0.15">
      <c r="A1" s="257"/>
      <c r="B1" s="257"/>
      <c r="C1" s="258"/>
      <c r="D1" s="257"/>
      <c r="E1" s="257"/>
      <c r="F1" s="257"/>
      <c r="G1" s="257"/>
      <c r="H1" s="257"/>
      <c r="I1" s="257"/>
      <c r="J1" s="257"/>
      <c r="K1" s="259"/>
      <c r="L1" s="257"/>
      <c r="M1" s="257"/>
      <c r="N1" s="257"/>
      <c r="O1" s="259"/>
      <c r="P1" s="257"/>
      <c r="Q1" s="257"/>
      <c r="R1" s="259"/>
      <c r="S1" s="259"/>
      <c r="T1" s="257"/>
      <c r="U1" s="257"/>
      <c r="W1" s="1182"/>
      <c r="X1" s="1182"/>
      <c r="BC1" s="1183" t="str">
        <f>新潟市!BC1</f>
        <v>２０２６年５月１日 現在</v>
      </c>
      <c r="BD1" s="1183"/>
      <c r="BE1" s="1183"/>
      <c r="BF1" s="1183"/>
      <c r="BG1" s="1183"/>
      <c r="BH1" s="1183"/>
      <c r="BI1" s="1183"/>
      <c r="BJ1" s="1183"/>
      <c r="BK1" s="1183"/>
      <c r="BL1" s="1183"/>
      <c r="BM1" s="1183"/>
      <c r="BN1" s="1183"/>
      <c r="BO1" s="1183"/>
      <c r="BP1" s="1183"/>
      <c r="BQ1" s="1183"/>
      <c r="BR1" s="1183"/>
      <c r="BS1" s="1183"/>
      <c r="BU1" s="238"/>
      <c r="BV1" s="238"/>
      <c r="BW1" s="238"/>
      <c r="BX1" s="238"/>
      <c r="BY1" s="238"/>
      <c r="BZ1" s="260"/>
      <c r="CA1" s="238"/>
      <c r="CB1" s="238"/>
      <c r="CC1" s="238"/>
      <c r="CD1" s="238"/>
      <c r="CE1" s="260"/>
      <c r="CF1" s="260"/>
      <c r="CG1" s="238"/>
      <c r="CH1" s="260"/>
      <c r="CI1" s="238"/>
      <c r="CM1" s="382"/>
    </row>
    <row r="2" spans="1:91" s="236" customFormat="1" ht="15.95" customHeight="1" x14ac:dyDescent="0.15">
      <c r="A2" s="943" t="s">
        <v>1</v>
      </c>
      <c r="B2" s="944"/>
      <c r="C2" s="944"/>
      <c r="D2" s="944"/>
      <c r="E2" s="944"/>
      <c r="F2" s="944"/>
      <c r="G2" s="944"/>
      <c r="H2" s="944"/>
      <c r="I2" s="944"/>
      <c r="J2" s="945"/>
      <c r="K2" s="943" t="s">
        <v>0</v>
      </c>
      <c r="L2" s="944"/>
      <c r="M2" s="944"/>
      <c r="N2" s="944"/>
      <c r="O2" s="944"/>
      <c r="P2" s="944"/>
      <c r="Q2" s="944"/>
      <c r="R2" s="944"/>
      <c r="S2" s="944"/>
      <c r="T2" s="944"/>
      <c r="U2" s="944"/>
      <c r="V2" s="944"/>
      <c r="W2" s="944"/>
      <c r="X2" s="944"/>
      <c r="Y2" s="944"/>
      <c r="Z2" s="945"/>
      <c r="AA2" s="943" t="s">
        <v>343</v>
      </c>
      <c r="AB2" s="944"/>
      <c r="AC2" s="944"/>
      <c r="AD2" s="944"/>
      <c r="AE2" s="944"/>
      <c r="AF2" s="944"/>
      <c r="AG2" s="945"/>
      <c r="AH2" s="944" t="s">
        <v>116</v>
      </c>
      <c r="AI2" s="944"/>
      <c r="AJ2" s="944"/>
      <c r="AK2" s="944"/>
      <c r="AL2" s="944"/>
      <c r="AM2" s="944"/>
      <c r="AN2" s="944"/>
      <c r="AO2" s="944"/>
      <c r="AP2" s="944"/>
      <c r="AQ2" s="944"/>
      <c r="AR2" s="944"/>
      <c r="AS2" s="944"/>
      <c r="AT2" s="944"/>
      <c r="AU2" s="944"/>
      <c r="AV2" s="944"/>
      <c r="AW2" s="944"/>
      <c r="AX2" s="944"/>
      <c r="AY2" s="1009" t="s">
        <v>1554</v>
      </c>
      <c r="AZ2" s="1009"/>
      <c r="BA2" s="1009"/>
      <c r="BB2" s="1009"/>
      <c r="BC2" s="1009"/>
      <c r="BD2" s="1009"/>
      <c r="BE2" s="1009"/>
      <c r="BF2" s="1009" t="s">
        <v>1555</v>
      </c>
      <c r="BG2" s="1009"/>
      <c r="BH2" s="1009"/>
      <c r="BI2" s="1009"/>
      <c r="BJ2" s="1009"/>
      <c r="BK2" s="1009"/>
      <c r="BL2" s="943"/>
      <c r="BM2" s="943" t="s">
        <v>1556</v>
      </c>
      <c r="BN2" s="944"/>
      <c r="BO2" s="944"/>
      <c r="BP2" s="944"/>
      <c r="BQ2" s="944"/>
      <c r="BR2" s="944"/>
      <c r="BS2" s="945"/>
      <c r="BU2" s="238"/>
      <c r="BV2" s="238"/>
      <c r="BW2" s="238"/>
      <c r="BX2" s="238"/>
      <c r="BY2" s="238"/>
      <c r="BZ2" s="260"/>
      <c r="CA2" s="238"/>
      <c r="CB2" s="238"/>
      <c r="CC2" s="238"/>
      <c r="CD2" s="238"/>
      <c r="CE2" s="260"/>
      <c r="CF2" s="260"/>
      <c r="CG2" s="238"/>
      <c r="CH2" s="260"/>
      <c r="CI2" s="238"/>
      <c r="CM2" s="382"/>
    </row>
    <row r="3" spans="1:91" s="236" customFormat="1" ht="21.95" customHeight="1" thickBot="1" x14ac:dyDescent="0.2">
      <c r="A3" s="1344" t="str">
        <f>新潟市!A3</f>
        <v>2026/--/--</v>
      </c>
      <c r="B3" s="1345"/>
      <c r="C3" s="1345"/>
      <c r="D3" s="1345"/>
      <c r="E3" s="1345"/>
      <c r="F3" s="1345"/>
      <c r="G3" s="1345"/>
      <c r="H3" s="1345"/>
      <c r="I3" s="1345"/>
      <c r="J3" s="1346"/>
      <c r="K3" s="1353">
        <f>新潟市!K3</f>
        <v>0</v>
      </c>
      <c r="L3" s="1353"/>
      <c r="M3" s="1353"/>
      <c r="N3" s="1353"/>
      <c r="O3" s="1353"/>
      <c r="P3" s="1353"/>
      <c r="Q3" s="1353"/>
      <c r="R3" s="1353"/>
      <c r="S3" s="1353"/>
      <c r="T3" s="1353"/>
      <c r="U3" s="1353"/>
      <c r="V3" s="1353"/>
      <c r="W3" s="1353"/>
      <c r="X3" s="1353"/>
      <c r="Y3" s="953" t="s">
        <v>1553</v>
      </c>
      <c r="Z3" s="954"/>
      <c r="AA3" s="1354">
        <f>新潟市!AA3</f>
        <v>0</v>
      </c>
      <c r="AB3" s="1355"/>
      <c r="AC3" s="1355"/>
      <c r="AD3" s="1355"/>
      <c r="AE3" s="1355"/>
      <c r="AF3" s="1355"/>
      <c r="AG3" s="1356"/>
      <c r="AH3" s="1271">
        <f>新潟市!AH3</f>
        <v>0</v>
      </c>
      <c r="AI3" s="1271"/>
      <c r="AJ3" s="1271"/>
      <c r="AK3" s="1271"/>
      <c r="AL3" s="1271"/>
      <c r="AM3" s="1271"/>
      <c r="AN3" s="1271"/>
      <c r="AO3" s="1271"/>
      <c r="AP3" s="1271"/>
      <c r="AQ3" s="1271"/>
      <c r="AR3" s="1271"/>
      <c r="AS3" s="1271"/>
      <c r="AT3" s="1271"/>
      <c r="AU3" s="1271"/>
      <c r="AV3" s="1271"/>
      <c r="AW3" s="1271"/>
      <c r="AX3" s="1271"/>
      <c r="AY3" s="1005">
        <f>BY40+CG40</f>
        <v>0</v>
      </c>
      <c r="AZ3" s="1005"/>
      <c r="BA3" s="1005"/>
      <c r="BB3" s="1005"/>
      <c r="BC3" s="1005"/>
      <c r="BD3" s="1005"/>
      <c r="BE3" s="1005"/>
      <c r="BF3" s="1005">
        <f>CA40</f>
        <v>0</v>
      </c>
      <c r="BG3" s="1005"/>
      <c r="BH3" s="1005"/>
      <c r="BI3" s="1005"/>
      <c r="BJ3" s="1005"/>
      <c r="BK3" s="1005"/>
      <c r="BL3" s="1006"/>
      <c r="BM3" s="1878">
        <f>AY3+BF3</f>
        <v>0</v>
      </c>
      <c r="BN3" s="1879"/>
      <c r="BO3" s="1879"/>
      <c r="BP3" s="1879"/>
      <c r="BQ3" s="1879"/>
      <c r="BR3" s="1879"/>
      <c r="BS3" s="1880"/>
      <c r="BU3" s="238"/>
      <c r="BV3" s="238"/>
      <c r="BW3" s="238"/>
      <c r="BX3" s="238"/>
      <c r="BY3" s="238"/>
      <c r="BZ3" s="260"/>
      <c r="CA3" s="238"/>
      <c r="CB3" s="238"/>
      <c r="CC3" s="238"/>
      <c r="CD3" s="238"/>
      <c r="CE3" s="260"/>
      <c r="CF3" s="260"/>
      <c r="CG3" s="238"/>
      <c r="CH3" s="260"/>
      <c r="CI3" s="238"/>
      <c r="CM3" s="382"/>
    </row>
    <row r="4" spans="1:91" s="236" customFormat="1" ht="15.95" customHeight="1" x14ac:dyDescent="0.15">
      <c r="A4" s="1347"/>
      <c r="B4" s="1348"/>
      <c r="C4" s="1348"/>
      <c r="D4" s="1348"/>
      <c r="E4" s="1348"/>
      <c r="F4" s="1348"/>
      <c r="G4" s="1348"/>
      <c r="H4" s="1348"/>
      <c r="I4" s="1348"/>
      <c r="J4" s="1349"/>
      <c r="K4" s="943" t="s">
        <v>2</v>
      </c>
      <c r="L4" s="944"/>
      <c r="M4" s="944"/>
      <c r="N4" s="944"/>
      <c r="O4" s="944"/>
      <c r="P4" s="944"/>
      <c r="Q4" s="944"/>
      <c r="R4" s="944"/>
      <c r="S4" s="944"/>
      <c r="T4" s="944"/>
      <c r="U4" s="944"/>
      <c r="V4" s="944"/>
      <c r="W4" s="944"/>
      <c r="X4" s="944"/>
      <c r="Y4" s="944"/>
      <c r="Z4" s="945"/>
      <c r="AA4" s="943" t="s">
        <v>362</v>
      </c>
      <c r="AB4" s="944"/>
      <c r="AC4" s="944"/>
      <c r="AD4" s="944"/>
      <c r="AE4" s="944"/>
      <c r="AF4" s="944"/>
      <c r="AG4" s="945"/>
      <c r="AH4" s="1272"/>
      <c r="AI4" s="1272"/>
      <c r="AJ4" s="1272"/>
      <c r="AK4" s="1272"/>
      <c r="AL4" s="1272"/>
      <c r="AM4" s="1272"/>
      <c r="AN4" s="1272"/>
      <c r="AO4" s="1272"/>
      <c r="AP4" s="1272"/>
      <c r="AQ4" s="1272"/>
      <c r="AR4" s="1272"/>
      <c r="AS4" s="1272"/>
      <c r="AT4" s="1272"/>
      <c r="AU4" s="1272"/>
      <c r="AV4" s="1272"/>
      <c r="AW4" s="1272"/>
      <c r="AX4" s="1272"/>
      <c r="AY4" s="997" t="s">
        <v>1557</v>
      </c>
      <c r="AZ4" s="998"/>
      <c r="BA4" s="998"/>
      <c r="BB4" s="998"/>
      <c r="BC4" s="998"/>
      <c r="BD4" s="998"/>
      <c r="BE4" s="998"/>
      <c r="BF4" s="1013" t="s">
        <v>1558</v>
      </c>
      <c r="BG4" s="1013"/>
      <c r="BH4" s="1013"/>
      <c r="BI4" s="1013"/>
      <c r="BJ4" s="1013"/>
      <c r="BK4" s="1013"/>
      <c r="BL4" s="1010"/>
      <c r="BM4" s="1010" t="s">
        <v>1560</v>
      </c>
      <c r="BN4" s="1011"/>
      <c r="BO4" s="1011"/>
      <c r="BP4" s="1011"/>
      <c r="BQ4" s="1011"/>
      <c r="BR4" s="1011"/>
      <c r="BS4" s="1012"/>
      <c r="BU4" s="238"/>
      <c r="BV4" s="238"/>
      <c r="BW4" s="238"/>
      <c r="BX4" s="238"/>
      <c r="BY4" s="238"/>
      <c r="BZ4" s="260"/>
      <c r="CA4" s="238"/>
      <c r="CB4" s="238"/>
      <c r="CC4" s="238"/>
      <c r="CD4" s="238"/>
      <c r="CE4" s="260"/>
      <c r="CF4" s="260"/>
      <c r="CG4" s="238"/>
      <c r="CH4" s="260"/>
      <c r="CI4" s="238"/>
      <c r="CM4" s="382"/>
    </row>
    <row r="5" spans="1:91" s="236" customFormat="1" ht="21.95" customHeight="1" thickBot="1" x14ac:dyDescent="0.2">
      <c r="A5" s="1350"/>
      <c r="B5" s="1351"/>
      <c r="C5" s="1351"/>
      <c r="D5" s="1351"/>
      <c r="E5" s="1351"/>
      <c r="F5" s="1351"/>
      <c r="G5" s="1351"/>
      <c r="H5" s="1351"/>
      <c r="I5" s="1351"/>
      <c r="J5" s="1352"/>
      <c r="K5" s="1357">
        <f>新潟市!K5</f>
        <v>0</v>
      </c>
      <c r="L5" s="1358"/>
      <c r="M5" s="1358"/>
      <c r="N5" s="1358"/>
      <c r="O5" s="1358"/>
      <c r="P5" s="1358"/>
      <c r="Q5" s="1358"/>
      <c r="R5" s="1358"/>
      <c r="S5" s="1358"/>
      <c r="T5" s="1358"/>
      <c r="U5" s="1358"/>
      <c r="V5" s="1358"/>
      <c r="W5" s="1358"/>
      <c r="X5" s="1358"/>
      <c r="Y5" s="1007" t="s">
        <v>1553</v>
      </c>
      <c r="Z5" s="1008"/>
      <c r="AA5" s="1276">
        <f>新潟市!AA5</f>
        <v>0</v>
      </c>
      <c r="AB5" s="1277"/>
      <c r="AC5" s="1277"/>
      <c r="AD5" s="1277"/>
      <c r="AE5" s="1277"/>
      <c r="AF5" s="1277"/>
      <c r="AG5" s="1278"/>
      <c r="AH5" s="1273"/>
      <c r="AI5" s="1273"/>
      <c r="AJ5" s="1273"/>
      <c r="AK5" s="1273"/>
      <c r="AL5" s="1273"/>
      <c r="AM5" s="1273"/>
      <c r="AN5" s="1273"/>
      <c r="AO5" s="1273"/>
      <c r="AP5" s="1273"/>
      <c r="AQ5" s="1273"/>
      <c r="AR5" s="1273"/>
      <c r="AS5" s="1273"/>
      <c r="AT5" s="1273"/>
      <c r="AU5" s="1273"/>
      <c r="AV5" s="1273"/>
      <c r="AW5" s="1273"/>
      <c r="AX5" s="1273"/>
      <c r="AY5" s="1184">
        <f>新潟市!AY5</f>
        <v>0</v>
      </c>
      <c r="AZ5" s="1185"/>
      <c r="BA5" s="1185"/>
      <c r="BB5" s="1185"/>
      <c r="BC5" s="1185"/>
      <c r="BD5" s="1185"/>
      <c r="BE5" s="1185"/>
      <c r="BF5" s="1004">
        <f>新潟市!BF5</f>
        <v>0</v>
      </c>
      <c r="BG5" s="1004"/>
      <c r="BH5" s="1004"/>
      <c r="BI5" s="1004"/>
      <c r="BJ5" s="1004"/>
      <c r="BK5" s="1004"/>
      <c r="BL5" s="999"/>
      <c r="BM5" s="1881">
        <f>新潟市!BM5</f>
        <v>0</v>
      </c>
      <c r="BN5" s="1882"/>
      <c r="BO5" s="1882"/>
      <c r="BP5" s="1882"/>
      <c r="BQ5" s="1882"/>
      <c r="BR5" s="1882"/>
      <c r="BS5" s="1883"/>
      <c r="BU5" s="238"/>
      <c r="BV5" s="238"/>
      <c r="BW5" s="238"/>
      <c r="BX5" s="238"/>
      <c r="BY5" s="238"/>
      <c r="BZ5" s="260"/>
      <c r="CA5" s="238"/>
      <c r="CB5" s="238"/>
      <c r="CC5" s="238"/>
      <c r="CD5" s="238"/>
      <c r="CE5" s="260"/>
      <c r="CF5" s="260"/>
      <c r="CG5" s="238"/>
      <c r="CH5" s="260"/>
      <c r="CI5" s="238"/>
      <c r="CM5" s="382"/>
    </row>
    <row r="6" spans="1:91" s="236" customFormat="1" ht="11.25" customHeight="1" thickBot="1" x14ac:dyDescent="0.2">
      <c r="A6" s="263"/>
      <c r="B6" s="263"/>
      <c r="C6" s="263"/>
      <c r="D6" s="263"/>
      <c r="E6" s="264"/>
      <c r="F6" s="264"/>
      <c r="G6" s="264"/>
      <c r="H6" s="264"/>
      <c r="I6" s="264"/>
      <c r="J6" s="264"/>
      <c r="K6" s="265"/>
      <c r="L6" s="264"/>
      <c r="M6" s="266"/>
      <c r="N6" s="266"/>
      <c r="O6" s="266"/>
      <c r="P6" s="266"/>
      <c r="Q6" s="266"/>
      <c r="R6" s="266"/>
      <c r="S6" s="266"/>
      <c r="T6" s="266"/>
      <c r="U6" s="266"/>
      <c r="V6" s="266"/>
      <c r="W6" s="266"/>
      <c r="X6" s="266"/>
      <c r="Y6" s="266"/>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U6" s="238"/>
      <c r="BV6" s="238"/>
      <c r="BW6" s="238"/>
      <c r="BX6" s="238"/>
      <c r="BY6" s="238"/>
      <c r="BZ6" s="260"/>
      <c r="CA6" s="238"/>
      <c r="CB6" s="238"/>
      <c r="CC6" s="238"/>
      <c r="CD6" s="238"/>
      <c r="CE6" s="260"/>
      <c r="CF6" s="260"/>
      <c r="CG6" s="238"/>
      <c r="CH6" s="260"/>
      <c r="CI6" s="238"/>
      <c r="CM6" s="382"/>
    </row>
    <row r="7" spans="1:91" s="236" customFormat="1" ht="20.25" customHeight="1" x14ac:dyDescent="0.15">
      <c r="A7" s="1149" t="s">
        <v>1354</v>
      </c>
      <c r="B7" s="1136" t="s">
        <v>123</v>
      </c>
      <c r="C7" s="1137"/>
      <c r="D7" s="1137"/>
      <c r="E7" s="1137"/>
      <c r="F7" s="1137"/>
      <c r="G7" s="1137"/>
      <c r="H7" s="1137"/>
      <c r="I7" s="1137"/>
      <c r="J7" s="1137"/>
      <c r="K7" s="1137"/>
      <c r="L7" s="1137"/>
      <c r="M7" s="1137"/>
      <c r="N7" s="1137"/>
      <c r="O7" s="1137"/>
      <c r="P7" s="1137"/>
      <c r="Q7" s="1137"/>
      <c r="R7" s="1137"/>
      <c r="S7" s="1137"/>
      <c r="T7" s="1137"/>
      <c r="U7" s="1137"/>
      <c r="V7" s="1137"/>
      <c r="W7" s="1137"/>
      <c r="X7" s="1137"/>
      <c r="Y7" s="1138"/>
      <c r="Z7" s="1130" t="s">
        <v>296</v>
      </c>
      <c r="AA7" s="1131"/>
      <c r="AB7" s="1131"/>
      <c r="AC7" s="1131"/>
      <c r="AD7" s="1131"/>
      <c r="AE7" s="1131"/>
      <c r="AF7" s="1131"/>
      <c r="AG7" s="1131"/>
      <c r="AH7" s="1131"/>
      <c r="AI7" s="1131"/>
      <c r="AJ7" s="1131"/>
      <c r="AK7" s="1131"/>
      <c r="AL7" s="1131"/>
      <c r="AM7" s="1131"/>
      <c r="AN7" s="1131"/>
      <c r="AO7" s="1131"/>
      <c r="AP7" s="1131"/>
      <c r="AQ7" s="1131"/>
      <c r="AR7" s="1247" t="s">
        <v>3</v>
      </c>
      <c r="AS7" s="1202"/>
      <c r="AT7" s="1202"/>
      <c r="AU7" s="1202"/>
      <c r="AV7" s="1202"/>
      <c r="AW7" s="1202"/>
      <c r="AX7" s="1202"/>
      <c r="AY7" s="1202"/>
      <c r="AZ7" s="1202"/>
      <c r="BA7" s="1202"/>
      <c r="BB7" s="1203"/>
      <c r="BC7" s="1130" t="s">
        <v>296</v>
      </c>
      <c r="BD7" s="1131"/>
      <c r="BE7" s="1131"/>
      <c r="BF7" s="1131"/>
      <c r="BG7" s="1131"/>
      <c r="BH7" s="1131"/>
      <c r="BI7" s="1131"/>
      <c r="BJ7" s="1131"/>
      <c r="BK7" s="1131"/>
      <c r="BL7" s="1131"/>
      <c r="BM7" s="1131"/>
      <c r="BN7" s="1131"/>
      <c r="BO7" s="1131"/>
      <c r="BP7" s="1131"/>
      <c r="BQ7" s="1131"/>
      <c r="BR7" s="1131"/>
      <c r="BS7" s="1200"/>
      <c r="BU7" s="1170" t="s">
        <v>340</v>
      </c>
      <c r="BV7" s="1177"/>
      <c r="BW7" s="1177"/>
      <c r="BX7" s="1177"/>
      <c r="BY7" s="1177"/>
      <c r="BZ7" s="1171"/>
      <c r="CA7" s="278" t="s">
        <v>1206</v>
      </c>
      <c r="CB7" s="403" t="s">
        <v>1207</v>
      </c>
      <c r="CC7" s="404" t="s">
        <v>1208</v>
      </c>
      <c r="CD7" s="238"/>
      <c r="CE7" s="1170" t="s">
        <v>1209</v>
      </c>
      <c r="CF7" s="1177"/>
      <c r="CG7" s="1177"/>
      <c r="CH7" s="1171"/>
      <c r="CI7" s="238"/>
      <c r="CJ7" s="1811" t="s">
        <v>1224</v>
      </c>
      <c r="CK7" s="1811"/>
      <c r="CM7" s="377" t="s">
        <v>3</v>
      </c>
    </row>
    <row r="8" spans="1:91" s="239" customFormat="1" ht="18" customHeight="1" thickBot="1" x14ac:dyDescent="0.2">
      <c r="A8" s="1150"/>
      <c r="B8" s="1937" t="s">
        <v>4</v>
      </c>
      <c r="C8" s="1146"/>
      <c r="D8" s="1146"/>
      <c r="E8" s="1139" t="s">
        <v>5</v>
      </c>
      <c r="F8" s="1139"/>
      <c r="G8" s="1140"/>
      <c r="H8" s="1145" t="s">
        <v>1228</v>
      </c>
      <c r="I8" s="1146"/>
      <c r="J8" s="1146"/>
      <c r="K8" s="1146" t="s">
        <v>117</v>
      </c>
      <c r="L8" s="1146"/>
      <c r="M8" s="1169"/>
      <c r="N8" s="1145" t="s">
        <v>122</v>
      </c>
      <c r="O8" s="1146"/>
      <c r="P8" s="1146"/>
      <c r="Q8" s="1146" t="s">
        <v>117</v>
      </c>
      <c r="R8" s="1146"/>
      <c r="S8" s="1169"/>
      <c r="T8" s="1141" t="s">
        <v>1230</v>
      </c>
      <c r="U8" s="1142"/>
      <c r="V8" s="1142"/>
      <c r="W8" s="1677" t="s">
        <v>1229</v>
      </c>
      <c r="X8" s="1677"/>
      <c r="Y8" s="1678"/>
      <c r="Z8" s="1133"/>
      <c r="AA8" s="1134"/>
      <c r="AB8" s="1134"/>
      <c r="AC8" s="1134"/>
      <c r="AD8" s="1134"/>
      <c r="AE8" s="1134"/>
      <c r="AF8" s="1134"/>
      <c r="AG8" s="1134"/>
      <c r="AH8" s="1134"/>
      <c r="AI8" s="1134"/>
      <c r="AJ8" s="1134"/>
      <c r="AK8" s="1134"/>
      <c r="AL8" s="1134"/>
      <c r="AM8" s="1134"/>
      <c r="AN8" s="1134"/>
      <c r="AO8" s="1134"/>
      <c r="AP8" s="1134"/>
      <c r="AQ8" s="1134"/>
      <c r="AR8" s="1472" t="s">
        <v>4</v>
      </c>
      <c r="AS8" s="1139"/>
      <c r="AT8" s="1139"/>
      <c r="AU8" s="1139" t="s">
        <v>5</v>
      </c>
      <c r="AV8" s="1140"/>
      <c r="AW8" s="1145" t="s">
        <v>6</v>
      </c>
      <c r="AX8" s="1146"/>
      <c r="AY8" s="1146"/>
      <c r="AZ8" s="1146" t="s">
        <v>7</v>
      </c>
      <c r="BA8" s="1146"/>
      <c r="BB8" s="1187"/>
      <c r="BC8" s="1133"/>
      <c r="BD8" s="1134"/>
      <c r="BE8" s="1134"/>
      <c r="BF8" s="1134"/>
      <c r="BG8" s="1134"/>
      <c r="BH8" s="1134"/>
      <c r="BI8" s="1134"/>
      <c r="BJ8" s="1134"/>
      <c r="BK8" s="1134"/>
      <c r="BL8" s="1134"/>
      <c r="BM8" s="1134"/>
      <c r="BN8" s="1134"/>
      <c r="BO8" s="1134"/>
      <c r="BP8" s="1134"/>
      <c r="BQ8" s="1134"/>
      <c r="BR8" s="1134"/>
      <c r="BS8" s="1201"/>
      <c r="BU8" s="240" t="s">
        <v>382</v>
      </c>
      <c r="BV8" s="241" t="s">
        <v>380</v>
      </c>
      <c r="BW8" s="255" t="s">
        <v>383</v>
      </c>
      <c r="BX8" s="255" t="s">
        <v>384</v>
      </c>
      <c r="BY8" s="255" t="s">
        <v>379</v>
      </c>
      <c r="BZ8" s="251" t="s">
        <v>1198</v>
      </c>
      <c r="CA8" s="242" t="s">
        <v>379</v>
      </c>
      <c r="CB8" s="405" t="s">
        <v>379</v>
      </c>
      <c r="CC8" s="406" t="s">
        <v>379</v>
      </c>
      <c r="CD8" s="247"/>
      <c r="CE8" s="240" t="s">
        <v>382</v>
      </c>
      <c r="CF8" s="241" t="s">
        <v>380</v>
      </c>
      <c r="CG8" s="255" t="s">
        <v>379</v>
      </c>
      <c r="CH8" s="251" t="s">
        <v>1198</v>
      </c>
      <c r="CI8" s="247"/>
      <c r="CJ8" s="386" t="s">
        <v>1551</v>
      </c>
      <c r="CK8" s="386" t="s">
        <v>1442</v>
      </c>
      <c r="CM8" s="377" t="s">
        <v>1551</v>
      </c>
    </row>
    <row r="9" spans="1:91" s="9" customFormat="1" ht="13.5" customHeight="1" x14ac:dyDescent="0.15">
      <c r="A9" s="1206" t="s">
        <v>228</v>
      </c>
      <c r="B9" s="1151" t="s">
        <v>233</v>
      </c>
      <c r="C9" s="1152"/>
      <c r="D9" s="1152"/>
      <c r="E9" s="1153" t="s">
        <v>192</v>
      </c>
      <c r="F9" s="1153"/>
      <c r="G9" s="1154"/>
      <c r="H9" s="1332"/>
      <c r="I9" s="1311"/>
      <c r="J9" s="1311"/>
      <c r="K9" s="1311"/>
      <c r="L9" s="1311"/>
      <c r="M9" s="1333"/>
      <c r="N9" s="1165">
        <f>IFERROR(VLOOKUP($CJ9,・!$G$2:$H$430,2,FALSE),"")</f>
        <v>4450</v>
      </c>
      <c r="O9" s="1166"/>
      <c r="P9" s="1167"/>
      <c r="Q9" s="1160"/>
      <c r="R9" s="1160"/>
      <c r="S9" s="1161"/>
      <c r="T9" s="1310"/>
      <c r="U9" s="1311"/>
      <c r="V9" s="1311"/>
      <c r="W9" s="1311"/>
      <c r="X9" s="1311"/>
      <c r="Y9" s="1312"/>
      <c r="Z9" s="1208"/>
      <c r="AA9" s="1209"/>
      <c r="AB9" s="1209"/>
      <c r="AC9" s="1209"/>
      <c r="AD9" s="1209"/>
      <c r="AE9" s="1209"/>
      <c r="AF9" s="1209"/>
      <c r="AG9" s="1209"/>
      <c r="AH9" s="1209"/>
      <c r="AI9" s="1209"/>
      <c r="AJ9" s="1209"/>
      <c r="AK9" s="1209"/>
      <c r="AL9" s="1209"/>
      <c r="AM9" s="1209"/>
      <c r="AN9" s="1209"/>
      <c r="AO9" s="1209"/>
      <c r="AP9" s="1209"/>
      <c r="AQ9" s="1210"/>
      <c r="AR9" s="1397" t="s">
        <v>233</v>
      </c>
      <c r="AS9" s="1398"/>
      <c r="AT9" s="1398"/>
      <c r="AU9" s="1415" t="s">
        <v>119</v>
      </c>
      <c r="AV9" s="1416"/>
      <c r="AW9" s="1155">
        <f>IFERROR(VLOOKUP($CM9,・!$G$2:$H$430,2,FALSE),"")</f>
        <v>1260</v>
      </c>
      <c r="AX9" s="1156"/>
      <c r="AY9" s="1156"/>
      <c r="AZ9" s="1238"/>
      <c r="BA9" s="1238"/>
      <c r="BB9" s="1239"/>
      <c r="BC9" s="1222"/>
      <c r="BD9" s="1223"/>
      <c r="BE9" s="1223"/>
      <c r="BF9" s="1223"/>
      <c r="BG9" s="1223"/>
      <c r="BH9" s="1223"/>
      <c r="BI9" s="1223"/>
      <c r="BJ9" s="1223"/>
      <c r="BK9" s="1223"/>
      <c r="BL9" s="1223"/>
      <c r="BM9" s="1223"/>
      <c r="BN9" s="1223"/>
      <c r="BO9" s="1223"/>
      <c r="BP9" s="1223"/>
      <c r="BQ9" s="1223"/>
      <c r="BR9" s="1223"/>
      <c r="BS9" s="1224"/>
      <c r="BU9" s="61" t="s">
        <v>233</v>
      </c>
      <c r="BV9" s="62">
        <v>40151</v>
      </c>
      <c r="BW9" s="67">
        <f>Q9</f>
        <v>0</v>
      </c>
      <c r="BX9" s="67">
        <f>W9</f>
        <v>0</v>
      </c>
      <c r="BY9" s="67">
        <f>SUM(BW9:BX9)</f>
        <v>0</v>
      </c>
      <c r="BZ9" s="125">
        <f>Z9</f>
        <v>0</v>
      </c>
      <c r="CA9" s="89"/>
      <c r="CB9" s="407"/>
      <c r="CC9" s="408"/>
      <c r="CD9" s="91"/>
      <c r="CE9" s="131" t="s">
        <v>233</v>
      </c>
      <c r="CF9" s="136">
        <v>240153</v>
      </c>
      <c r="CG9" s="67">
        <f>AZ9</f>
        <v>0</v>
      </c>
      <c r="CH9" s="125">
        <f>BC9</f>
        <v>0</v>
      </c>
      <c r="CI9" s="91"/>
      <c r="CJ9" s="378">
        <v>401511</v>
      </c>
      <c r="CK9" s="378">
        <v>401513</v>
      </c>
      <c r="CM9" s="378">
        <v>2401531</v>
      </c>
    </row>
    <row r="10" spans="1:91" s="9" customFormat="1" ht="13.5" customHeight="1" x14ac:dyDescent="0.15">
      <c r="A10" s="1206"/>
      <c r="B10" s="1019" t="s">
        <v>231</v>
      </c>
      <c r="C10" s="1015"/>
      <c r="D10" s="1015"/>
      <c r="E10" s="1071" t="s">
        <v>14</v>
      </c>
      <c r="F10" s="1071"/>
      <c r="G10" s="1072"/>
      <c r="H10" s="1481"/>
      <c r="I10" s="1482"/>
      <c r="J10" s="1482"/>
      <c r="K10" s="1482"/>
      <c r="L10" s="1482"/>
      <c r="M10" s="1483"/>
      <c r="N10" s="1077">
        <f>IFERROR(VLOOKUP($CJ10,・!$G$2:$H$430,2,FALSE),"")</f>
        <v>1400</v>
      </c>
      <c r="O10" s="1078"/>
      <c r="P10" s="1079"/>
      <c r="Q10" s="960"/>
      <c r="R10" s="960"/>
      <c r="S10" s="961"/>
      <c r="T10" s="1530"/>
      <c r="U10" s="1482"/>
      <c r="V10" s="1482"/>
      <c r="W10" s="1482"/>
      <c r="X10" s="1482"/>
      <c r="Y10" s="1531"/>
      <c r="Z10" s="967"/>
      <c r="AA10" s="968"/>
      <c r="AB10" s="968"/>
      <c r="AC10" s="968"/>
      <c r="AD10" s="968"/>
      <c r="AE10" s="968"/>
      <c r="AF10" s="968"/>
      <c r="AG10" s="968"/>
      <c r="AH10" s="968"/>
      <c r="AI10" s="968"/>
      <c r="AJ10" s="968"/>
      <c r="AK10" s="968"/>
      <c r="AL10" s="968"/>
      <c r="AM10" s="968"/>
      <c r="AN10" s="968"/>
      <c r="AO10" s="968"/>
      <c r="AP10" s="968"/>
      <c r="AQ10" s="969"/>
      <c r="AR10" s="1903"/>
      <c r="AS10" s="1904"/>
      <c r="AT10" s="1904"/>
      <c r="AU10" s="1904"/>
      <c r="AV10" s="1904"/>
      <c r="AW10" s="1904"/>
      <c r="AX10" s="1904"/>
      <c r="AY10" s="1904"/>
      <c r="AZ10" s="1904"/>
      <c r="BA10" s="1904"/>
      <c r="BB10" s="1905"/>
      <c r="BC10" s="1891"/>
      <c r="BD10" s="1258"/>
      <c r="BE10" s="1258"/>
      <c r="BF10" s="1258"/>
      <c r="BG10" s="1258"/>
      <c r="BH10" s="1258"/>
      <c r="BI10" s="1258"/>
      <c r="BJ10" s="1258"/>
      <c r="BK10" s="1258"/>
      <c r="BL10" s="1258"/>
      <c r="BM10" s="1258"/>
      <c r="BN10" s="1258"/>
      <c r="BO10" s="1258"/>
      <c r="BP10" s="1258"/>
      <c r="BQ10" s="1258"/>
      <c r="BR10" s="1258"/>
      <c r="BS10" s="1892"/>
      <c r="BU10" s="46" t="s">
        <v>231</v>
      </c>
      <c r="BV10" s="51">
        <v>40154</v>
      </c>
      <c r="BW10" s="68">
        <f>Q10</f>
        <v>0</v>
      </c>
      <c r="BX10" s="68">
        <f>W10</f>
        <v>0</v>
      </c>
      <c r="BY10" s="68">
        <f t="shared" ref="BY10:BY38" si="0">SUM(BW10:BX10)</f>
        <v>0</v>
      </c>
      <c r="BZ10" s="126">
        <f t="shared" ref="BZ10:BZ38" si="1">Z10</f>
        <v>0</v>
      </c>
      <c r="CA10" s="78"/>
      <c r="CB10" s="395"/>
      <c r="CC10" s="396"/>
      <c r="CD10" s="91"/>
      <c r="CE10" s="132"/>
      <c r="CF10" s="137"/>
      <c r="CG10" s="68">
        <f t="shared" ref="CG10:CG38" si="2">AZ10</f>
        <v>0</v>
      </c>
      <c r="CH10" s="126">
        <f t="shared" ref="CH10:CH38" si="3">BC10</f>
        <v>0</v>
      </c>
      <c r="CI10" s="91"/>
      <c r="CJ10" s="378">
        <v>401541</v>
      </c>
      <c r="CK10" s="378">
        <v>401543</v>
      </c>
      <c r="CM10" s="378"/>
    </row>
    <row r="11" spans="1:91" s="9" customFormat="1" ht="13.5" customHeight="1" thickBot="1" x14ac:dyDescent="0.2">
      <c r="A11" s="1206"/>
      <c r="B11" s="1495" t="s">
        <v>232</v>
      </c>
      <c r="C11" s="1496"/>
      <c r="D11" s="1496"/>
      <c r="E11" s="1364" t="s">
        <v>14</v>
      </c>
      <c r="F11" s="1364"/>
      <c r="G11" s="1365"/>
      <c r="H11" s="1368"/>
      <c r="I11" s="1335"/>
      <c r="J11" s="1335"/>
      <c r="K11" s="1335"/>
      <c r="L11" s="1335"/>
      <c r="M11" s="1369"/>
      <c r="N11" s="1303">
        <f>IFERROR(VLOOKUP($CJ11,・!$G$2:$H$430,2,FALSE),"")</f>
        <v>550</v>
      </c>
      <c r="O11" s="1304"/>
      <c r="P11" s="1305"/>
      <c r="Q11" s="1306"/>
      <c r="R11" s="1306"/>
      <c r="S11" s="1307"/>
      <c r="T11" s="1334"/>
      <c r="U11" s="1335"/>
      <c r="V11" s="1335"/>
      <c r="W11" s="1335"/>
      <c r="X11" s="1335"/>
      <c r="Y11" s="1336"/>
      <c r="Z11" s="1603"/>
      <c r="AA11" s="1604"/>
      <c r="AB11" s="1604"/>
      <c r="AC11" s="1604"/>
      <c r="AD11" s="1604"/>
      <c r="AE11" s="1604"/>
      <c r="AF11" s="1604"/>
      <c r="AG11" s="1604"/>
      <c r="AH11" s="1604"/>
      <c r="AI11" s="1604"/>
      <c r="AJ11" s="1604"/>
      <c r="AK11" s="1604"/>
      <c r="AL11" s="1604"/>
      <c r="AM11" s="1604"/>
      <c r="AN11" s="1604"/>
      <c r="AO11" s="1604"/>
      <c r="AP11" s="1604"/>
      <c r="AQ11" s="1605"/>
      <c r="AR11" s="1413"/>
      <c r="AS11" s="1414"/>
      <c r="AT11" s="1414"/>
      <c r="AU11" s="1414"/>
      <c r="AV11" s="1414"/>
      <c r="AW11" s="1414"/>
      <c r="AX11" s="1414"/>
      <c r="AY11" s="1414"/>
      <c r="AZ11" s="1414"/>
      <c r="BA11" s="1414"/>
      <c r="BB11" s="1906"/>
      <c r="BC11" s="1896"/>
      <c r="BD11" s="1230"/>
      <c r="BE11" s="1230"/>
      <c r="BF11" s="1230"/>
      <c r="BG11" s="1230"/>
      <c r="BH11" s="1230"/>
      <c r="BI11" s="1230"/>
      <c r="BJ11" s="1230"/>
      <c r="BK11" s="1230"/>
      <c r="BL11" s="1230"/>
      <c r="BM11" s="1230"/>
      <c r="BN11" s="1230"/>
      <c r="BO11" s="1230"/>
      <c r="BP11" s="1230"/>
      <c r="BQ11" s="1230"/>
      <c r="BR11" s="1230"/>
      <c r="BS11" s="1897"/>
      <c r="BU11" s="46" t="s">
        <v>232</v>
      </c>
      <c r="BV11" s="51">
        <v>40155</v>
      </c>
      <c r="BW11" s="68">
        <f>Q11</f>
        <v>0</v>
      </c>
      <c r="BX11" s="68">
        <f>W11</f>
        <v>0</v>
      </c>
      <c r="BY11" s="68">
        <f t="shared" si="0"/>
        <v>0</v>
      </c>
      <c r="BZ11" s="126">
        <f t="shared" si="1"/>
        <v>0</v>
      </c>
      <c r="CA11" s="78"/>
      <c r="CB11" s="395"/>
      <c r="CC11" s="396"/>
      <c r="CD11" s="91"/>
      <c r="CE11" s="132"/>
      <c r="CF11" s="137"/>
      <c r="CG11" s="68">
        <f t="shared" si="2"/>
        <v>0</v>
      </c>
      <c r="CH11" s="126">
        <f t="shared" si="3"/>
        <v>0</v>
      </c>
      <c r="CI11" s="91"/>
      <c r="CJ11" s="378">
        <v>401551</v>
      </c>
      <c r="CK11" s="378">
        <v>401553</v>
      </c>
      <c r="CM11" s="378"/>
    </row>
    <row r="12" spans="1:91" s="9" customFormat="1" ht="13.5" customHeight="1" thickTop="1" thickBot="1" x14ac:dyDescent="0.2">
      <c r="A12" s="1206"/>
      <c r="B12" s="40" t="s">
        <v>1356</v>
      </c>
      <c r="C12" s="1366" t="s">
        <v>11</v>
      </c>
      <c r="D12" s="1367"/>
      <c r="E12" s="1434">
        <f>Q12+AZ12</f>
        <v>0</v>
      </c>
      <c r="F12" s="1539"/>
      <c r="G12" s="1540"/>
      <c r="H12" s="1518"/>
      <c r="I12" s="1519"/>
      <c r="J12" s="1519"/>
      <c r="K12" s="1519"/>
      <c r="L12" s="1519"/>
      <c r="M12" s="1520"/>
      <c r="N12" s="1314">
        <f>SUM(N9:P11)</f>
        <v>6400</v>
      </c>
      <c r="O12" s="1315"/>
      <c r="P12" s="1315"/>
      <c r="Q12" s="1231">
        <f>SUM(Q9:S11)</f>
        <v>0</v>
      </c>
      <c r="R12" s="1231"/>
      <c r="S12" s="1341"/>
      <c r="T12" s="1518"/>
      <c r="U12" s="1519"/>
      <c r="V12" s="1519"/>
      <c r="W12" s="1519"/>
      <c r="X12" s="1519"/>
      <c r="Y12" s="1521"/>
      <c r="Z12" s="1907"/>
      <c r="AA12" s="1908"/>
      <c r="AB12" s="1908"/>
      <c r="AC12" s="1908"/>
      <c r="AD12" s="1908"/>
      <c r="AE12" s="1908"/>
      <c r="AF12" s="1908"/>
      <c r="AG12" s="1908"/>
      <c r="AH12" s="1908"/>
      <c r="AI12" s="1908"/>
      <c r="AJ12" s="1908"/>
      <c r="AK12" s="1908"/>
      <c r="AL12" s="1908"/>
      <c r="AM12" s="1908"/>
      <c r="AN12" s="1908"/>
      <c r="AO12" s="1908"/>
      <c r="AP12" s="1908"/>
      <c r="AQ12" s="1908"/>
      <c r="AR12" s="1862" t="s">
        <v>1227</v>
      </c>
      <c r="AS12" s="1863"/>
      <c r="AT12" s="1863"/>
      <c r="AU12" s="1863"/>
      <c r="AV12" s="1864"/>
      <c r="AW12" s="1316">
        <f>SUM(AW9:AY11)</f>
        <v>1260</v>
      </c>
      <c r="AX12" s="1317"/>
      <c r="AY12" s="1317"/>
      <c r="AZ12" s="1378">
        <f>AZ9</f>
        <v>0</v>
      </c>
      <c r="BA12" s="1378"/>
      <c r="BB12" s="1868"/>
      <c r="BC12" s="1900"/>
      <c r="BD12" s="1901"/>
      <c r="BE12" s="1901"/>
      <c r="BF12" s="1901"/>
      <c r="BG12" s="1901"/>
      <c r="BH12" s="1901"/>
      <c r="BI12" s="1901"/>
      <c r="BJ12" s="1901"/>
      <c r="BK12" s="1901"/>
      <c r="BL12" s="1901"/>
      <c r="BM12" s="1901"/>
      <c r="BN12" s="1901"/>
      <c r="BO12" s="1901"/>
      <c r="BP12" s="1901"/>
      <c r="BQ12" s="1901"/>
      <c r="BR12" s="1901"/>
      <c r="BS12" s="1902"/>
      <c r="BU12" s="112">
        <f>SUM(BY12,CA12:CC12,CG12)</f>
        <v>0</v>
      </c>
      <c r="BV12" s="111"/>
      <c r="BW12" s="69">
        <f>SUM(BW9:BW11)</f>
        <v>0</v>
      </c>
      <c r="BX12" s="69">
        <f>SUM(BX9:BX11)</f>
        <v>0</v>
      </c>
      <c r="BY12" s="69">
        <f>SUM(BY9:BY11)</f>
        <v>0</v>
      </c>
      <c r="BZ12" s="127"/>
      <c r="CA12" s="90">
        <f>SUM(CA9:CA11)</f>
        <v>0</v>
      </c>
      <c r="CB12" s="395">
        <f>SUM(CB9:CB11)</f>
        <v>0</v>
      </c>
      <c r="CC12" s="396">
        <f>SUM(CC9:CC11)</f>
        <v>0</v>
      </c>
      <c r="CD12" s="91"/>
      <c r="CE12" s="133"/>
      <c r="CF12" s="138"/>
      <c r="CG12" s="69">
        <f>SUM(CG9:CG11)</f>
        <v>0</v>
      </c>
      <c r="CH12" s="127"/>
      <c r="CI12" s="91"/>
      <c r="CJ12" s="378"/>
      <c r="CK12" s="378"/>
      <c r="CM12" s="378"/>
    </row>
    <row r="13" spans="1:91" x14ac:dyDescent="0.15">
      <c r="A13" s="1205" t="s">
        <v>195</v>
      </c>
      <c r="B13" s="1151" t="s">
        <v>193</v>
      </c>
      <c r="C13" s="1152"/>
      <c r="D13" s="1152"/>
      <c r="E13" s="1153" t="s">
        <v>192</v>
      </c>
      <c r="F13" s="1153"/>
      <c r="G13" s="1154"/>
      <c r="H13" s="1332"/>
      <c r="I13" s="1311"/>
      <c r="J13" s="1311"/>
      <c r="K13" s="1311"/>
      <c r="L13" s="1311"/>
      <c r="M13" s="1333"/>
      <c r="N13" s="1165">
        <f>IFERROR(VLOOKUP($CJ13,・!$G$2:$H$430,2,FALSE),"")</f>
        <v>3340</v>
      </c>
      <c r="O13" s="1166"/>
      <c r="P13" s="1167"/>
      <c r="Q13" s="1160"/>
      <c r="R13" s="1160"/>
      <c r="S13" s="1161"/>
      <c r="T13" s="1310"/>
      <c r="U13" s="1311"/>
      <c r="V13" s="1311"/>
      <c r="W13" s="1311"/>
      <c r="X13" s="1311"/>
      <c r="Y13" s="1312"/>
      <c r="Z13" s="1208"/>
      <c r="AA13" s="1209"/>
      <c r="AB13" s="1209"/>
      <c r="AC13" s="1209"/>
      <c r="AD13" s="1209"/>
      <c r="AE13" s="1209"/>
      <c r="AF13" s="1209"/>
      <c r="AG13" s="1209"/>
      <c r="AH13" s="1209"/>
      <c r="AI13" s="1209"/>
      <c r="AJ13" s="1209"/>
      <c r="AK13" s="1209"/>
      <c r="AL13" s="1209"/>
      <c r="AM13" s="1209"/>
      <c r="AN13" s="1209"/>
      <c r="AO13" s="1209"/>
      <c r="AP13" s="1209"/>
      <c r="AQ13" s="1210"/>
      <c r="AR13" s="1397" t="s">
        <v>193</v>
      </c>
      <c r="AS13" s="1398"/>
      <c r="AT13" s="1398"/>
      <c r="AU13" s="1415" t="s">
        <v>194</v>
      </c>
      <c r="AV13" s="1416"/>
      <c r="AW13" s="1165">
        <f>IFERROR(VLOOKUP($CM13,・!$G$2:$H$430,2,FALSE),"")</f>
        <v>1390</v>
      </c>
      <c r="AX13" s="1166"/>
      <c r="AY13" s="1167"/>
      <c r="AZ13" s="1238"/>
      <c r="BA13" s="1238"/>
      <c r="BB13" s="1239"/>
      <c r="BC13" s="1222"/>
      <c r="BD13" s="1223"/>
      <c r="BE13" s="1223"/>
      <c r="BF13" s="1223"/>
      <c r="BG13" s="1223"/>
      <c r="BH13" s="1223"/>
      <c r="BI13" s="1223"/>
      <c r="BJ13" s="1223"/>
      <c r="BK13" s="1223"/>
      <c r="BL13" s="1223"/>
      <c r="BM13" s="1223"/>
      <c r="BN13" s="1223"/>
      <c r="BO13" s="1223"/>
      <c r="BP13" s="1223"/>
      <c r="BQ13" s="1223"/>
      <c r="BR13" s="1223"/>
      <c r="BS13" s="1224"/>
      <c r="BT13" s="9"/>
      <c r="BU13" s="46" t="s">
        <v>193</v>
      </c>
      <c r="BV13" s="51">
        <v>40156</v>
      </c>
      <c r="BW13" s="68">
        <f t="shared" ref="BW13:BW17" si="4">Q13</f>
        <v>0</v>
      </c>
      <c r="BX13" s="68">
        <f t="shared" ref="BX13:BX17" si="5">W13</f>
        <v>0</v>
      </c>
      <c r="BY13" s="68">
        <f t="shared" si="0"/>
        <v>0</v>
      </c>
      <c r="BZ13" s="126">
        <f t="shared" si="1"/>
        <v>0</v>
      </c>
      <c r="CA13" s="78"/>
      <c r="CB13" s="395"/>
      <c r="CC13" s="396"/>
      <c r="CD13" s="91"/>
      <c r="CE13" s="132" t="s">
        <v>193</v>
      </c>
      <c r="CF13" s="137">
        <v>240159</v>
      </c>
      <c r="CG13" s="68">
        <f t="shared" si="2"/>
        <v>0</v>
      </c>
      <c r="CH13" s="126">
        <f t="shared" si="3"/>
        <v>0</v>
      </c>
      <c r="CI13" s="91"/>
      <c r="CJ13" s="378">
        <v>401561</v>
      </c>
      <c r="CK13" s="378">
        <v>401563</v>
      </c>
      <c r="CM13" s="378">
        <v>2401591</v>
      </c>
    </row>
    <row r="14" spans="1:91" ht="13.5" customHeight="1" x14ac:dyDescent="0.15">
      <c r="A14" s="1206"/>
      <c r="B14" s="1019" t="s">
        <v>188</v>
      </c>
      <c r="C14" s="1015"/>
      <c r="D14" s="1015"/>
      <c r="E14" s="1071" t="s">
        <v>14</v>
      </c>
      <c r="F14" s="1071"/>
      <c r="G14" s="1072"/>
      <c r="H14" s="1481"/>
      <c r="I14" s="1482"/>
      <c r="J14" s="1482"/>
      <c r="K14" s="1482"/>
      <c r="L14" s="1482"/>
      <c r="M14" s="1483"/>
      <c r="N14" s="1077">
        <f>IFERROR(VLOOKUP($CJ14,・!$G$2:$H$430,2,FALSE),"")</f>
        <v>920</v>
      </c>
      <c r="O14" s="1078"/>
      <c r="P14" s="1079"/>
      <c r="Q14" s="960"/>
      <c r="R14" s="960"/>
      <c r="S14" s="961"/>
      <c r="T14" s="1530"/>
      <c r="U14" s="1482"/>
      <c r="V14" s="1482"/>
      <c r="W14" s="1482"/>
      <c r="X14" s="1482"/>
      <c r="Y14" s="1531"/>
      <c r="Z14" s="967"/>
      <c r="AA14" s="968"/>
      <c r="AB14" s="968"/>
      <c r="AC14" s="968"/>
      <c r="AD14" s="968"/>
      <c r="AE14" s="968"/>
      <c r="AF14" s="968"/>
      <c r="AG14" s="968"/>
      <c r="AH14" s="968"/>
      <c r="AI14" s="968"/>
      <c r="AJ14" s="968"/>
      <c r="AK14" s="968"/>
      <c r="AL14" s="968"/>
      <c r="AM14" s="968"/>
      <c r="AN14" s="968"/>
      <c r="AO14" s="968"/>
      <c r="AP14" s="968"/>
      <c r="AQ14" s="969"/>
      <c r="AR14" s="1903"/>
      <c r="AS14" s="1904"/>
      <c r="AT14" s="1904"/>
      <c r="AU14" s="1904"/>
      <c r="AV14" s="1904"/>
      <c r="AW14" s="1904"/>
      <c r="AX14" s="1904"/>
      <c r="AY14" s="1904"/>
      <c r="AZ14" s="1904"/>
      <c r="BA14" s="1904"/>
      <c r="BB14" s="1905"/>
      <c r="BC14" s="1891"/>
      <c r="BD14" s="1258"/>
      <c r="BE14" s="1258"/>
      <c r="BF14" s="1258"/>
      <c r="BG14" s="1258"/>
      <c r="BH14" s="1258"/>
      <c r="BI14" s="1258"/>
      <c r="BJ14" s="1258"/>
      <c r="BK14" s="1258"/>
      <c r="BL14" s="1258"/>
      <c r="BM14" s="1258"/>
      <c r="BN14" s="1258"/>
      <c r="BO14" s="1258"/>
      <c r="BP14" s="1258"/>
      <c r="BQ14" s="1258"/>
      <c r="BR14" s="1258"/>
      <c r="BS14" s="1892"/>
      <c r="BT14" s="9"/>
      <c r="BU14" s="46" t="s">
        <v>188</v>
      </c>
      <c r="BV14" s="51">
        <v>40162</v>
      </c>
      <c r="BW14" s="68">
        <f t="shared" si="4"/>
        <v>0</v>
      </c>
      <c r="BX14" s="68">
        <f t="shared" si="5"/>
        <v>0</v>
      </c>
      <c r="BY14" s="68">
        <f t="shared" si="0"/>
        <v>0</v>
      </c>
      <c r="BZ14" s="126">
        <f t="shared" si="1"/>
        <v>0</v>
      </c>
      <c r="CA14" s="78"/>
      <c r="CB14" s="395"/>
      <c r="CC14" s="396"/>
      <c r="CD14" s="91"/>
      <c r="CE14" s="134"/>
      <c r="CF14" s="137"/>
      <c r="CG14" s="76">
        <f t="shared" si="2"/>
        <v>0</v>
      </c>
      <c r="CH14" s="126">
        <f t="shared" si="3"/>
        <v>0</v>
      </c>
      <c r="CI14" s="91"/>
      <c r="CJ14" s="378">
        <v>401621</v>
      </c>
      <c r="CK14" s="378">
        <v>401623</v>
      </c>
      <c r="CM14" s="378"/>
    </row>
    <row r="15" spans="1:91" ht="13.5" customHeight="1" x14ac:dyDescent="0.15">
      <c r="A15" s="1206"/>
      <c r="B15" s="1019" t="s">
        <v>189</v>
      </c>
      <c r="C15" s="1015"/>
      <c r="D15" s="1015"/>
      <c r="E15" s="1071" t="s">
        <v>14</v>
      </c>
      <c r="F15" s="1071"/>
      <c r="G15" s="1072"/>
      <c r="H15" s="1481"/>
      <c r="I15" s="1482"/>
      <c r="J15" s="1482"/>
      <c r="K15" s="1482"/>
      <c r="L15" s="1482"/>
      <c r="M15" s="1483"/>
      <c r="N15" s="1077">
        <f>IFERROR(VLOOKUP($CJ15,・!$G$2:$H$430,2,FALSE),"")</f>
        <v>810</v>
      </c>
      <c r="O15" s="1078"/>
      <c r="P15" s="1079"/>
      <c r="Q15" s="960"/>
      <c r="R15" s="960"/>
      <c r="S15" s="961"/>
      <c r="T15" s="1530"/>
      <c r="U15" s="1482"/>
      <c r="V15" s="1482"/>
      <c r="W15" s="1482"/>
      <c r="X15" s="1482"/>
      <c r="Y15" s="1531"/>
      <c r="Z15" s="967"/>
      <c r="AA15" s="968"/>
      <c r="AB15" s="968"/>
      <c r="AC15" s="968"/>
      <c r="AD15" s="968"/>
      <c r="AE15" s="968"/>
      <c r="AF15" s="968"/>
      <c r="AG15" s="968"/>
      <c r="AH15" s="968"/>
      <c r="AI15" s="968"/>
      <c r="AJ15" s="968"/>
      <c r="AK15" s="968"/>
      <c r="AL15" s="968"/>
      <c r="AM15" s="968"/>
      <c r="AN15" s="968"/>
      <c r="AO15" s="968"/>
      <c r="AP15" s="968"/>
      <c r="AQ15" s="969"/>
      <c r="AR15" s="1903"/>
      <c r="AS15" s="1904"/>
      <c r="AT15" s="1904"/>
      <c r="AU15" s="1904"/>
      <c r="AV15" s="1904"/>
      <c r="AW15" s="1904"/>
      <c r="AX15" s="1904"/>
      <c r="AY15" s="1904"/>
      <c r="AZ15" s="1904"/>
      <c r="BA15" s="1904"/>
      <c r="BB15" s="1905"/>
      <c r="BC15" s="1891"/>
      <c r="BD15" s="1258"/>
      <c r="BE15" s="1258"/>
      <c r="BF15" s="1258"/>
      <c r="BG15" s="1258"/>
      <c r="BH15" s="1258"/>
      <c r="BI15" s="1258"/>
      <c r="BJ15" s="1258"/>
      <c r="BK15" s="1258"/>
      <c r="BL15" s="1258"/>
      <c r="BM15" s="1258"/>
      <c r="BN15" s="1258"/>
      <c r="BO15" s="1258"/>
      <c r="BP15" s="1258"/>
      <c r="BQ15" s="1258"/>
      <c r="BR15" s="1258"/>
      <c r="BS15" s="1892"/>
      <c r="BT15" s="9"/>
      <c r="BU15" s="46" t="s">
        <v>189</v>
      </c>
      <c r="BV15" s="51">
        <v>40163</v>
      </c>
      <c r="BW15" s="68">
        <f t="shared" si="4"/>
        <v>0</v>
      </c>
      <c r="BX15" s="68">
        <f t="shared" si="5"/>
        <v>0</v>
      </c>
      <c r="BY15" s="68">
        <f t="shared" si="0"/>
        <v>0</v>
      </c>
      <c r="BZ15" s="126">
        <f t="shared" si="1"/>
        <v>0</v>
      </c>
      <c r="CA15" s="78"/>
      <c r="CB15" s="395"/>
      <c r="CC15" s="396"/>
      <c r="CD15" s="91"/>
      <c r="CE15" s="134"/>
      <c r="CF15" s="137"/>
      <c r="CG15" s="76">
        <f t="shared" si="2"/>
        <v>0</v>
      </c>
      <c r="CH15" s="126">
        <f t="shared" si="3"/>
        <v>0</v>
      </c>
      <c r="CI15" s="91"/>
      <c r="CJ15" s="378">
        <v>401631</v>
      </c>
      <c r="CK15" s="378">
        <v>401633</v>
      </c>
      <c r="CM15" s="378"/>
    </row>
    <row r="16" spans="1:91" ht="13.5" customHeight="1" x14ac:dyDescent="0.15">
      <c r="A16" s="1206"/>
      <c r="B16" s="1019" t="s">
        <v>190</v>
      </c>
      <c r="C16" s="1015"/>
      <c r="D16" s="1015"/>
      <c r="E16" s="1071" t="s">
        <v>14</v>
      </c>
      <c r="F16" s="1071"/>
      <c r="G16" s="1072"/>
      <c r="H16" s="1481"/>
      <c r="I16" s="1482"/>
      <c r="J16" s="1482"/>
      <c r="K16" s="1482"/>
      <c r="L16" s="1482"/>
      <c r="M16" s="1483"/>
      <c r="N16" s="1077">
        <f>IFERROR(VLOOKUP($CJ16,・!$G$2:$H$430,2,FALSE),"")</f>
        <v>650</v>
      </c>
      <c r="O16" s="1078"/>
      <c r="P16" s="1079"/>
      <c r="Q16" s="960"/>
      <c r="R16" s="960"/>
      <c r="S16" s="961"/>
      <c r="T16" s="1530"/>
      <c r="U16" s="1482"/>
      <c r="V16" s="1482"/>
      <c r="W16" s="1482"/>
      <c r="X16" s="1482"/>
      <c r="Y16" s="1531"/>
      <c r="Z16" s="967"/>
      <c r="AA16" s="968"/>
      <c r="AB16" s="968"/>
      <c r="AC16" s="968"/>
      <c r="AD16" s="968"/>
      <c r="AE16" s="968"/>
      <c r="AF16" s="968"/>
      <c r="AG16" s="968"/>
      <c r="AH16" s="968"/>
      <c r="AI16" s="968"/>
      <c r="AJ16" s="968"/>
      <c r="AK16" s="968"/>
      <c r="AL16" s="968"/>
      <c r="AM16" s="968"/>
      <c r="AN16" s="968"/>
      <c r="AO16" s="968"/>
      <c r="AP16" s="968"/>
      <c r="AQ16" s="969"/>
      <c r="AR16" s="1903"/>
      <c r="AS16" s="1904"/>
      <c r="AT16" s="1904"/>
      <c r="AU16" s="1904"/>
      <c r="AV16" s="1904"/>
      <c r="AW16" s="1904"/>
      <c r="AX16" s="1904"/>
      <c r="AY16" s="1904"/>
      <c r="AZ16" s="1904"/>
      <c r="BA16" s="1904"/>
      <c r="BB16" s="1905"/>
      <c r="BC16" s="1891"/>
      <c r="BD16" s="1258"/>
      <c r="BE16" s="1258"/>
      <c r="BF16" s="1258"/>
      <c r="BG16" s="1258"/>
      <c r="BH16" s="1258"/>
      <c r="BI16" s="1258"/>
      <c r="BJ16" s="1258"/>
      <c r="BK16" s="1258"/>
      <c r="BL16" s="1258"/>
      <c r="BM16" s="1258"/>
      <c r="BN16" s="1258"/>
      <c r="BO16" s="1258"/>
      <c r="BP16" s="1258"/>
      <c r="BQ16" s="1258"/>
      <c r="BR16" s="1258"/>
      <c r="BS16" s="1892"/>
      <c r="BT16" s="9"/>
      <c r="BU16" s="46" t="s">
        <v>190</v>
      </c>
      <c r="BV16" s="51">
        <v>40164</v>
      </c>
      <c r="BW16" s="68">
        <f t="shared" si="4"/>
        <v>0</v>
      </c>
      <c r="BX16" s="68">
        <f t="shared" si="5"/>
        <v>0</v>
      </c>
      <c r="BY16" s="68">
        <f t="shared" si="0"/>
        <v>0</v>
      </c>
      <c r="BZ16" s="126">
        <f t="shared" si="1"/>
        <v>0</v>
      </c>
      <c r="CA16" s="78"/>
      <c r="CB16" s="395"/>
      <c r="CC16" s="396"/>
      <c r="CD16" s="91"/>
      <c r="CE16" s="134"/>
      <c r="CF16" s="137"/>
      <c r="CG16" s="76">
        <f t="shared" si="2"/>
        <v>0</v>
      </c>
      <c r="CH16" s="126">
        <f t="shared" si="3"/>
        <v>0</v>
      </c>
      <c r="CI16" s="91"/>
      <c r="CJ16" s="378">
        <v>401641</v>
      </c>
      <c r="CK16" s="378">
        <v>401643</v>
      </c>
      <c r="CM16" s="378"/>
    </row>
    <row r="17" spans="1:91" ht="13.5" customHeight="1" thickBot="1" x14ac:dyDescent="0.2">
      <c r="A17" s="1206"/>
      <c r="B17" s="1495" t="s">
        <v>191</v>
      </c>
      <c r="C17" s="1496"/>
      <c r="D17" s="1496"/>
      <c r="E17" s="1364" t="s">
        <v>14</v>
      </c>
      <c r="F17" s="1364"/>
      <c r="G17" s="1365"/>
      <c r="H17" s="1368"/>
      <c r="I17" s="1335"/>
      <c r="J17" s="1335"/>
      <c r="K17" s="1335"/>
      <c r="L17" s="1335"/>
      <c r="M17" s="1369"/>
      <c r="N17" s="1303">
        <f>IFERROR(VLOOKUP($CJ17,・!$G$2:$H$430,2,FALSE),"")</f>
        <v>300</v>
      </c>
      <c r="O17" s="1304"/>
      <c r="P17" s="1305"/>
      <c r="Q17" s="1306"/>
      <c r="R17" s="1306"/>
      <c r="S17" s="1307"/>
      <c r="T17" s="1334"/>
      <c r="U17" s="1335"/>
      <c r="V17" s="1335"/>
      <c r="W17" s="1335"/>
      <c r="X17" s="1335"/>
      <c r="Y17" s="1336"/>
      <c r="Z17" s="1603"/>
      <c r="AA17" s="1604"/>
      <c r="AB17" s="1604"/>
      <c r="AC17" s="1604"/>
      <c r="AD17" s="1604"/>
      <c r="AE17" s="1604"/>
      <c r="AF17" s="1604"/>
      <c r="AG17" s="1604"/>
      <c r="AH17" s="1604"/>
      <c r="AI17" s="1604"/>
      <c r="AJ17" s="1604"/>
      <c r="AK17" s="1604"/>
      <c r="AL17" s="1604"/>
      <c r="AM17" s="1604"/>
      <c r="AN17" s="1604"/>
      <c r="AO17" s="1604"/>
      <c r="AP17" s="1604"/>
      <c r="AQ17" s="1605"/>
      <c r="AR17" s="1413"/>
      <c r="AS17" s="1414"/>
      <c r="AT17" s="1414"/>
      <c r="AU17" s="1414"/>
      <c r="AV17" s="1414"/>
      <c r="AW17" s="1414"/>
      <c r="AX17" s="1414"/>
      <c r="AY17" s="1414"/>
      <c r="AZ17" s="1414"/>
      <c r="BA17" s="1414"/>
      <c r="BB17" s="1906"/>
      <c r="BC17" s="1896"/>
      <c r="BD17" s="1230"/>
      <c r="BE17" s="1230"/>
      <c r="BF17" s="1230"/>
      <c r="BG17" s="1230"/>
      <c r="BH17" s="1230"/>
      <c r="BI17" s="1230"/>
      <c r="BJ17" s="1230"/>
      <c r="BK17" s="1230"/>
      <c r="BL17" s="1230"/>
      <c r="BM17" s="1230"/>
      <c r="BN17" s="1230"/>
      <c r="BO17" s="1230"/>
      <c r="BP17" s="1230"/>
      <c r="BQ17" s="1230"/>
      <c r="BR17" s="1230"/>
      <c r="BS17" s="1897"/>
      <c r="BT17" s="9"/>
      <c r="BU17" s="46" t="s">
        <v>191</v>
      </c>
      <c r="BV17" s="51">
        <v>40165</v>
      </c>
      <c r="BW17" s="68">
        <f t="shared" si="4"/>
        <v>0</v>
      </c>
      <c r="BX17" s="68">
        <f t="shared" si="5"/>
        <v>0</v>
      </c>
      <c r="BY17" s="68">
        <f t="shared" si="0"/>
        <v>0</v>
      </c>
      <c r="BZ17" s="126">
        <f t="shared" si="1"/>
        <v>0</v>
      </c>
      <c r="CA17" s="78"/>
      <c r="CB17" s="395"/>
      <c r="CC17" s="396"/>
      <c r="CD17" s="91"/>
      <c r="CE17" s="134"/>
      <c r="CF17" s="137"/>
      <c r="CG17" s="76">
        <f t="shared" si="2"/>
        <v>0</v>
      </c>
      <c r="CH17" s="126">
        <f t="shared" si="3"/>
        <v>0</v>
      </c>
      <c r="CI17" s="91"/>
      <c r="CJ17" s="378">
        <v>401651</v>
      </c>
      <c r="CK17" s="378">
        <v>401653</v>
      </c>
      <c r="CM17" s="378"/>
    </row>
    <row r="18" spans="1:91" ht="13.5" customHeight="1" thickTop="1" thickBot="1" x14ac:dyDescent="0.2">
      <c r="A18" s="1207"/>
      <c r="B18" s="40" t="s">
        <v>1357</v>
      </c>
      <c r="C18" s="1366" t="s">
        <v>11</v>
      </c>
      <c r="D18" s="1367"/>
      <c r="E18" s="1434">
        <f>Q18+AZ18</f>
        <v>0</v>
      </c>
      <c r="F18" s="1539"/>
      <c r="G18" s="1540"/>
      <c r="H18" s="1518"/>
      <c r="I18" s="1519"/>
      <c r="J18" s="1519"/>
      <c r="K18" s="1519"/>
      <c r="L18" s="1519"/>
      <c r="M18" s="1520"/>
      <c r="N18" s="1314">
        <f>SUM(N13:P17)</f>
        <v>6020</v>
      </c>
      <c r="O18" s="1315"/>
      <c r="P18" s="1315"/>
      <c r="Q18" s="1231">
        <f>SUM(Q13:S17)</f>
        <v>0</v>
      </c>
      <c r="R18" s="1231"/>
      <c r="S18" s="1341"/>
      <c r="T18" s="1518"/>
      <c r="U18" s="1519"/>
      <c r="V18" s="1519"/>
      <c r="W18" s="1519"/>
      <c r="X18" s="1519"/>
      <c r="Y18" s="1521"/>
      <c r="Z18" s="1907"/>
      <c r="AA18" s="1908"/>
      <c r="AB18" s="1908"/>
      <c r="AC18" s="1908"/>
      <c r="AD18" s="1908"/>
      <c r="AE18" s="1908"/>
      <c r="AF18" s="1908"/>
      <c r="AG18" s="1908"/>
      <c r="AH18" s="1908"/>
      <c r="AI18" s="1908"/>
      <c r="AJ18" s="1908"/>
      <c r="AK18" s="1908"/>
      <c r="AL18" s="1908"/>
      <c r="AM18" s="1908"/>
      <c r="AN18" s="1908"/>
      <c r="AO18" s="1908"/>
      <c r="AP18" s="1908"/>
      <c r="AQ18" s="1908"/>
      <c r="AR18" s="1862" t="s">
        <v>1227</v>
      </c>
      <c r="AS18" s="1863"/>
      <c r="AT18" s="1863"/>
      <c r="AU18" s="1863"/>
      <c r="AV18" s="1864"/>
      <c r="AW18" s="1316">
        <f>SUM(AW13:AY17)</f>
        <v>1390</v>
      </c>
      <c r="AX18" s="1317"/>
      <c r="AY18" s="1317"/>
      <c r="AZ18" s="1378">
        <f>AZ13</f>
        <v>0</v>
      </c>
      <c r="BA18" s="1378"/>
      <c r="BB18" s="1868"/>
      <c r="BC18" s="1900"/>
      <c r="BD18" s="1901"/>
      <c r="BE18" s="1901"/>
      <c r="BF18" s="1901"/>
      <c r="BG18" s="1901"/>
      <c r="BH18" s="1901"/>
      <c r="BI18" s="1901"/>
      <c r="BJ18" s="1901"/>
      <c r="BK18" s="1901"/>
      <c r="BL18" s="1901"/>
      <c r="BM18" s="1901"/>
      <c r="BN18" s="1901"/>
      <c r="BO18" s="1901"/>
      <c r="BP18" s="1901"/>
      <c r="BQ18" s="1901"/>
      <c r="BR18" s="1901"/>
      <c r="BS18" s="1902"/>
      <c r="BT18" s="9"/>
      <c r="BU18" s="112">
        <f>SUM(BY18,CA18:CC18,CG18)</f>
        <v>0</v>
      </c>
      <c r="BV18" s="111"/>
      <c r="BW18" s="69">
        <f>SUM(BW13:BW17)</f>
        <v>0</v>
      </c>
      <c r="BX18" s="69">
        <f>SUM(BX13:BX17)</f>
        <v>0</v>
      </c>
      <c r="BY18" s="69">
        <f>SUM(BY13:BY17)</f>
        <v>0</v>
      </c>
      <c r="BZ18" s="127"/>
      <c r="CA18" s="90">
        <f>SUM(CA13:CA17)</f>
        <v>0</v>
      </c>
      <c r="CB18" s="395">
        <f>SUM(CB13:CB17)</f>
        <v>0</v>
      </c>
      <c r="CC18" s="396">
        <f>SUM(CC13:CC17)</f>
        <v>0</v>
      </c>
      <c r="CD18" s="91"/>
      <c r="CE18" s="133"/>
      <c r="CF18" s="138"/>
      <c r="CG18" s="69">
        <f>SUM(CG13:CG17)</f>
        <v>0</v>
      </c>
      <c r="CH18" s="127"/>
      <c r="CI18" s="91"/>
      <c r="CJ18" s="378"/>
      <c r="CK18" s="378"/>
      <c r="CM18" s="378"/>
    </row>
    <row r="19" spans="1:91" x14ac:dyDescent="0.15">
      <c r="A19" s="1205" t="s">
        <v>200</v>
      </c>
      <c r="B19" s="1151" t="s">
        <v>196</v>
      </c>
      <c r="C19" s="1152"/>
      <c r="D19" s="1152"/>
      <c r="E19" s="1153" t="s">
        <v>14</v>
      </c>
      <c r="F19" s="1153"/>
      <c r="G19" s="1154"/>
      <c r="H19" s="1332"/>
      <c r="I19" s="1311"/>
      <c r="J19" s="1311"/>
      <c r="K19" s="1311"/>
      <c r="L19" s="1311"/>
      <c r="M19" s="1333"/>
      <c r="N19" s="1165">
        <f>IFERROR(VLOOKUP($CJ19,・!$G$2:$H$430,2,FALSE),"")</f>
        <v>860</v>
      </c>
      <c r="O19" s="1166"/>
      <c r="P19" s="1167"/>
      <c r="Q19" s="1160"/>
      <c r="R19" s="1160"/>
      <c r="S19" s="1161"/>
      <c r="T19" s="1310"/>
      <c r="U19" s="1311"/>
      <c r="V19" s="1311"/>
      <c r="W19" s="1311"/>
      <c r="X19" s="1311"/>
      <c r="Y19" s="1312"/>
      <c r="Z19" s="1208"/>
      <c r="AA19" s="1209"/>
      <c r="AB19" s="1209"/>
      <c r="AC19" s="1209"/>
      <c r="AD19" s="1209"/>
      <c r="AE19" s="1209"/>
      <c r="AF19" s="1209"/>
      <c r="AG19" s="1209"/>
      <c r="AH19" s="1209"/>
      <c r="AI19" s="1209"/>
      <c r="AJ19" s="1209"/>
      <c r="AK19" s="1209"/>
      <c r="AL19" s="1209"/>
      <c r="AM19" s="1209"/>
      <c r="AN19" s="1209"/>
      <c r="AO19" s="1209"/>
      <c r="AP19" s="1209"/>
      <c r="AQ19" s="1210"/>
      <c r="AR19" s="1151" t="s">
        <v>198</v>
      </c>
      <c r="AS19" s="1152"/>
      <c r="AT19" s="1152"/>
      <c r="AU19" s="1505" t="s">
        <v>201</v>
      </c>
      <c r="AV19" s="1506"/>
      <c r="AW19" s="1190">
        <f>IFERROR(VLOOKUP($CM19,・!$G$2:$H$430,2,FALSE),"")</f>
        <v>1120</v>
      </c>
      <c r="AX19" s="1191"/>
      <c r="AY19" s="1192"/>
      <c r="AZ19" s="1238"/>
      <c r="BA19" s="1238"/>
      <c r="BB19" s="1239"/>
      <c r="BC19" s="1222"/>
      <c r="BD19" s="1223"/>
      <c r="BE19" s="1223"/>
      <c r="BF19" s="1223"/>
      <c r="BG19" s="1223"/>
      <c r="BH19" s="1223"/>
      <c r="BI19" s="1223"/>
      <c r="BJ19" s="1223"/>
      <c r="BK19" s="1223"/>
      <c r="BL19" s="1223"/>
      <c r="BM19" s="1223"/>
      <c r="BN19" s="1223"/>
      <c r="BO19" s="1223"/>
      <c r="BP19" s="1223"/>
      <c r="BQ19" s="1223"/>
      <c r="BR19" s="1223"/>
      <c r="BS19" s="1224"/>
      <c r="BT19" s="9"/>
      <c r="BU19" s="46" t="s">
        <v>196</v>
      </c>
      <c r="BV19" s="51">
        <v>40166</v>
      </c>
      <c r="BW19" s="68">
        <f>Q19</f>
        <v>0</v>
      </c>
      <c r="BX19" s="68">
        <f>W19</f>
        <v>0</v>
      </c>
      <c r="BY19" s="68">
        <f t="shared" si="0"/>
        <v>0</v>
      </c>
      <c r="BZ19" s="126">
        <f t="shared" si="1"/>
        <v>0</v>
      </c>
      <c r="CA19" s="78"/>
      <c r="CB19" s="395"/>
      <c r="CC19" s="396"/>
      <c r="CD19" s="91"/>
      <c r="CE19" s="134" t="s">
        <v>198</v>
      </c>
      <c r="CF19" s="137">
        <v>240170</v>
      </c>
      <c r="CG19" s="76">
        <f t="shared" si="2"/>
        <v>0</v>
      </c>
      <c r="CH19" s="126">
        <f t="shared" si="3"/>
        <v>0</v>
      </c>
      <c r="CI19" s="91"/>
      <c r="CJ19" s="378">
        <v>401661</v>
      </c>
      <c r="CK19" s="378">
        <v>401663</v>
      </c>
      <c r="CM19" s="378">
        <v>2401701</v>
      </c>
    </row>
    <row r="20" spans="1:91" ht="13.5" customHeight="1" x14ac:dyDescent="0.15">
      <c r="A20" s="1206"/>
      <c r="B20" s="1019" t="s">
        <v>197</v>
      </c>
      <c r="C20" s="1015"/>
      <c r="D20" s="1015"/>
      <c r="E20" s="1071" t="s">
        <v>14</v>
      </c>
      <c r="F20" s="1071"/>
      <c r="G20" s="1072"/>
      <c r="H20" s="1481"/>
      <c r="I20" s="1482"/>
      <c r="J20" s="1482"/>
      <c r="K20" s="1482"/>
      <c r="L20" s="1482"/>
      <c r="M20" s="1483"/>
      <c r="N20" s="1077">
        <f>IFERROR(VLOOKUP($CJ20,・!$G$2:$H$430,2,FALSE),"")</f>
        <v>1600</v>
      </c>
      <c r="O20" s="1078"/>
      <c r="P20" s="1079"/>
      <c r="Q20" s="960"/>
      <c r="R20" s="960"/>
      <c r="S20" s="961"/>
      <c r="T20" s="1530"/>
      <c r="U20" s="1482"/>
      <c r="V20" s="1482"/>
      <c r="W20" s="1482"/>
      <c r="X20" s="1482"/>
      <c r="Y20" s="1531"/>
      <c r="Z20" s="967"/>
      <c r="AA20" s="968"/>
      <c r="AB20" s="968"/>
      <c r="AC20" s="968"/>
      <c r="AD20" s="968"/>
      <c r="AE20" s="968"/>
      <c r="AF20" s="968"/>
      <c r="AG20" s="968"/>
      <c r="AH20" s="968"/>
      <c r="AI20" s="968"/>
      <c r="AJ20" s="968"/>
      <c r="AK20" s="968"/>
      <c r="AL20" s="968"/>
      <c r="AM20" s="968"/>
      <c r="AN20" s="968"/>
      <c r="AO20" s="968"/>
      <c r="AP20" s="968"/>
      <c r="AQ20" s="969"/>
      <c r="AR20" s="1693"/>
      <c r="AS20" s="1694"/>
      <c r="AT20" s="1694"/>
      <c r="AU20" s="1694"/>
      <c r="AV20" s="1694"/>
      <c r="AW20" s="1694"/>
      <c r="AX20" s="1694"/>
      <c r="AY20" s="1694"/>
      <c r="AZ20" s="1694"/>
      <c r="BA20" s="1694"/>
      <c r="BB20" s="1898"/>
      <c r="BC20" s="1891"/>
      <c r="BD20" s="1258"/>
      <c r="BE20" s="1258"/>
      <c r="BF20" s="1258"/>
      <c r="BG20" s="1258"/>
      <c r="BH20" s="1258"/>
      <c r="BI20" s="1258"/>
      <c r="BJ20" s="1258"/>
      <c r="BK20" s="1258"/>
      <c r="BL20" s="1258"/>
      <c r="BM20" s="1258"/>
      <c r="BN20" s="1258"/>
      <c r="BO20" s="1258"/>
      <c r="BP20" s="1258"/>
      <c r="BQ20" s="1258"/>
      <c r="BR20" s="1258"/>
      <c r="BS20" s="1892"/>
      <c r="BT20" s="9"/>
      <c r="BU20" s="46" t="s">
        <v>197</v>
      </c>
      <c r="BV20" s="51">
        <v>40167</v>
      </c>
      <c r="BW20" s="68">
        <f>Q20</f>
        <v>0</v>
      </c>
      <c r="BX20" s="68">
        <f>W20</f>
        <v>0</v>
      </c>
      <c r="BY20" s="68">
        <f t="shared" si="0"/>
        <v>0</v>
      </c>
      <c r="BZ20" s="126">
        <f t="shared" si="1"/>
        <v>0</v>
      </c>
      <c r="CA20" s="78"/>
      <c r="CB20" s="395"/>
      <c r="CC20" s="396"/>
      <c r="CD20" s="91"/>
      <c r="CE20" s="134"/>
      <c r="CF20" s="137"/>
      <c r="CG20" s="76">
        <f t="shared" si="2"/>
        <v>0</v>
      </c>
      <c r="CH20" s="126">
        <f t="shared" si="3"/>
        <v>0</v>
      </c>
      <c r="CI20" s="91"/>
      <c r="CJ20" s="378">
        <v>401671</v>
      </c>
      <c r="CK20" s="378">
        <v>401673</v>
      </c>
      <c r="CM20" s="378"/>
    </row>
    <row r="21" spans="1:91" ht="13.5" customHeight="1" x14ac:dyDescent="0.15">
      <c r="A21" s="1206"/>
      <c r="B21" s="1120" t="s">
        <v>198</v>
      </c>
      <c r="C21" s="1121"/>
      <c r="D21" s="1121"/>
      <c r="E21" s="1071" t="s">
        <v>192</v>
      </c>
      <c r="F21" s="1071"/>
      <c r="G21" s="1072"/>
      <c r="H21" s="1481"/>
      <c r="I21" s="1482"/>
      <c r="J21" s="1482"/>
      <c r="K21" s="1482"/>
      <c r="L21" s="1482"/>
      <c r="M21" s="1483"/>
      <c r="N21" s="1077">
        <f>IFERROR(VLOOKUP($CJ21,・!$G$2:$H$430,2,FALSE),"")</f>
        <v>3850</v>
      </c>
      <c r="O21" s="1078"/>
      <c r="P21" s="1079"/>
      <c r="Q21" s="960"/>
      <c r="R21" s="960"/>
      <c r="S21" s="961"/>
      <c r="T21" s="1530"/>
      <c r="U21" s="1482"/>
      <c r="V21" s="1482"/>
      <c r="W21" s="1482"/>
      <c r="X21" s="1482"/>
      <c r="Y21" s="1531"/>
      <c r="Z21" s="967"/>
      <c r="AA21" s="968"/>
      <c r="AB21" s="968"/>
      <c r="AC21" s="968"/>
      <c r="AD21" s="968"/>
      <c r="AE21" s="968"/>
      <c r="AF21" s="968"/>
      <c r="AG21" s="968"/>
      <c r="AH21" s="968"/>
      <c r="AI21" s="968"/>
      <c r="AJ21" s="968"/>
      <c r="AK21" s="968"/>
      <c r="AL21" s="968"/>
      <c r="AM21" s="968"/>
      <c r="AN21" s="968"/>
      <c r="AO21" s="968"/>
      <c r="AP21" s="968"/>
      <c r="AQ21" s="969"/>
      <c r="AR21" s="1693"/>
      <c r="AS21" s="1694"/>
      <c r="AT21" s="1694"/>
      <c r="AU21" s="1694"/>
      <c r="AV21" s="1694"/>
      <c r="AW21" s="1694"/>
      <c r="AX21" s="1694"/>
      <c r="AY21" s="1694"/>
      <c r="AZ21" s="1694"/>
      <c r="BA21" s="1694"/>
      <c r="BB21" s="1898"/>
      <c r="BC21" s="1891"/>
      <c r="BD21" s="1258"/>
      <c r="BE21" s="1258"/>
      <c r="BF21" s="1258"/>
      <c r="BG21" s="1258"/>
      <c r="BH21" s="1258"/>
      <c r="BI21" s="1258"/>
      <c r="BJ21" s="1258"/>
      <c r="BK21" s="1258"/>
      <c r="BL21" s="1258"/>
      <c r="BM21" s="1258"/>
      <c r="BN21" s="1258"/>
      <c r="BO21" s="1258"/>
      <c r="BP21" s="1258"/>
      <c r="BQ21" s="1258"/>
      <c r="BR21" s="1258"/>
      <c r="BS21" s="1892"/>
      <c r="BT21" s="9"/>
      <c r="BU21" s="46" t="s">
        <v>198</v>
      </c>
      <c r="BV21" s="51">
        <v>40168</v>
      </c>
      <c r="BW21" s="68">
        <f>Q21</f>
        <v>0</v>
      </c>
      <c r="BX21" s="68">
        <f>W21</f>
        <v>0</v>
      </c>
      <c r="BY21" s="68">
        <f t="shared" si="0"/>
        <v>0</v>
      </c>
      <c r="BZ21" s="126">
        <f t="shared" si="1"/>
        <v>0</v>
      </c>
      <c r="CA21" s="78"/>
      <c r="CB21" s="395"/>
      <c r="CC21" s="396"/>
      <c r="CD21" s="91"/>
      <c r="CE21" s="134"/>
      <c r="CF21" s="137"/>
      <c r="CG21" s="76">
        <f t="shared" si="2"/>
        <v>0</v>
      </c>
      <c r="CH21" s="126">
        <f t="shared" si="3"/>
        <v>0</v>
      </c>
      <c r="CI21" s="91"/>
      <c r="CJ21" s="378">
        <v>401681</v>
      </c>
      <c r="CK21" s="378">
        <v>401683</v>
      </c>
      <c r="CM21" s="378"/>
    </row>
    <row r="22" spans="1:91" ht="13.5" customHeight="1" thickBot="1" x14ac:dyDescent="0.2">
      <c r="A22" s="1206"/>
      <c r="B22" s="1475" t="s">
        <v>199</v>
      </c>
      <c r="C22" s="1476"/>
      <c r="D22" s="1476"/>
      <c r="E22" s="1364" t="s">
        <v>14</v>
      </c>
      <c r="F22" s="1364"/>
      <c r="G22" s="1365"/>
      <c r="H22" s="1368"/>
      <c r="I22" s="1335"/>
      <c r="J22" s="1335"/>
      <c r="K22" s="1335"/>
      <c r="L22" s="1335"/>
      <c r="M22" s="1369"/>
      <c r="N22" s="1303">
        <f>IFERROR(VLOOKUP($CJ22,・!$G$2:$H$430,2,FALSE),"")</f>
        <v>1770</v>
      </c>
      <c r="O22" s="1304"/>
      <c r="P22" s="1305"/>
      <c r="Q22" s="1306"/>
      <c r="R22" s="1306"/>
      <c r="S22" s="1307"/>
      <c r="T22" s="1334"/>
      <c r="U22" s="1335"/>
      <c r="V22" s="1335"/>
      <c r="W22" s="1335"/>
      <c r="X22" s="1335"/>
      <c r="Y22" s="1336"/>
      <c r="Z22" s="1603"/>
      <c r="AA22" s="1604"/>
      <c r="AB22" s="1604"/>
      <c r="AC22" s="1604"/>
      <c r="AD22" s="1604"/>
      <c r="AE22" s="1604"/>
      <c r="AF22" s="1604"/>
      <c r="AG22" s="1604"/>
      <c r="AH22" s="1604"/>
      <c r="AI22" s="1604"/>
      <c r="AJ22" s="1604"/>
      <c r="AK22" s="1604"/>
      <c r="AL22" s="1604"/>
      <c r="AM22" s="1604"/>
      <c r="AN22" s="1604"/>
      <c r="AO22" s="1604"/>
      <c r="AP22" s="1604"/>
      <c r="AQ22" s="1605"/>
      <c r="AR22" s="1699"/>
      <c r="AS22" s="1700"/>
      <c r="AT22" s="1700"/>
      <c r="AU22" s="1700"/>
      <c r="AV22" s="1700"/>
      <c r="AW22" s="1700"/>
      <c r="AX22" s="1700"/>
      <c r="AY22" s="1700"/>
      <c r="AZ22" s="1700"/>
      <c r="BA22" s="1700"/>
      <c r="BB22" s="1899"/>
      <c r="BC22" s="1896"/>
      <c r="BD22" s="1230"/>
      <c r="BE22" s="1230"/>
      <c r="BF22" s="1230"/>
      <c r="BG22" s="1230"/>
      <c r="BH22" s="1230"/>
      <c r="BI22" s="1230"/>
      <c r="BJ22" s="1230"/>
      <c r="BK22" s="1230"/>
      <c r="BL22" s="1230"/>
      <c r="BM22" s="1230"/>
      <c r="BN22" s="1230"/>
      <c r="BO22" s="1230"/>
      <c r="BP22" s="1230"/>
      <c r="BQ22" s="1230"/>
      <c r="BR22" s="1230"/>
      <c r="BS22" s="1897"/>
      <c r="BT22" s="9"/>
      <c r="BU22" s="46" t="s">
        <v>199</v>
      </c>
      <c r="BV22" s="51">
        <v>40172</v>
      </c>
      <c r="BW22" s="68">
        <f>Q22</f>
        <v>0</v>
      </c>
      <c r="BX22" s="68">
        <f>W22</f>
        <v>0</v>
      </c>
      <c r="BY22" s="68">
        <f t="shared" si="0"/>
        <v>0</v>
      </c>
      <c r="BZ22" s="126">
        <f t="shared" si="1"/>
        <v>0</v>
      </c>
      <c r="CA22" s="78"/>
      <c r="CB22" s="395"/>
      <c r="CC22" s="396"/>
      <c r="CD22" s="91"/>
      <c r="CE22" s="134"/>
      <c r="CF22" s="137"/>
      <c r="CG22" s="76">
        <f t="shared" si="2"/>
        <v>0</v>
      </c>
      <c r="CH22" s="126">
        <f t="shared" si="3"/>
        <v>0</v>
      </c>
      <c r="CI22" s="91"/>
      <c r="CJ22" s="378">
        <v>401721</v>
      </c>
      <c r="CK22" s="378">
        <v>401723</v>
      </c>
      <c r="CM22" s="378"/>
    </row>
    <row r="23" spans="1:91" ht="13.5" customHeight="1" thickTop="1" thickBot="1" x14ac:dyDescent="0.2">
      <c r="A23" s="1207"/>
      <c r="B23" s="40" t="s">
        <v>1358</v>
      </c>
      <c r="C23" s="1366" t="s">
        <v>11</v>
      </c>
      <c r="D23" s="1367"/>
      <c r="E23" s="1434">
        <f>Q23+AZ23</f>
        <v>0</v>
      </c>
      <c r="F23" s="1539"/>
      <c r="G23" s="1540"/>
      <c r="H23" s="1518"/>
      <c r="I23" s="1519"/>
      <c r="J23" s="1519"/>
      <c r="K23" s="1519"/>
      <c r="L23" s="1519"/>
      <c r="M23" s="1520"/>
      <c r="N23" s="1314">
        <f>SUM(N19:P22)</f>
        <v>8080</v>
      </c>
      <c r="O23" s="1315"/>
      <c r="P23" s="1315"/>
      <c r="Q23" s="1231">
        <f>SUM(Q19:S22)</f>
        <v>0</v>
      </c>
      <c r="R23" s="1231"/>
      <c r="S23" s="1341"/>
      <c r="T23" s="1518"/>
      <c r="U23" s="1519"/>
      <c r="V23" s="1519"/>
      <c r="W23" s="1519"/>
      <c r="X23" s="1519"/>
      <c r="Y23" s="1521"/>
      <c r="Z23" s="1907"/>
      <c r="AA23" s="1908"/>
      <c r="AB23" s="1908"/>
      <c r="AC23" s="1908"/>
      <c r="AD23" s="1908"/>
      <c r="AE23" s="1908"/>
      <c r="AF23" s="1908"/>
      <c r="AG23" s="1908"/>
      <c r="AH23" s="1908"/>
      <c r="AI23" s="1908"/>
      <c r="AJ23" s="1908"/>
      <c r="AK23" s="1908"/>
      <c r="AL23" s="1908"/>
      <c r="AM23" s="1908"/>
      <c r="AN23" s="1908"/>
      <c r="AO23" s="1908"/>
      <c r="AP23" s="1908"/>
      <c r="AQ23" s="1908"/>
      <c r="AR23" s="1862" t="s">
        <v>1227</v>
      </c>
      <c r="AS23" s="1863"/>
      <c r="AT23" s="1863"/>
      <c r="AU23" s="1863"/>
      <c r="AV23" s="1864"/>
      <c r="AW23" s="1316">
        <f>SUM(AW19:AY22)</f>
        <v>1120</v>
      </c>
      <c r="AX23" s="1317"/>
      <c r="AY23" s="1317"/>
      <c r="AZ23" s="1378">
        <f>AZ19</f>
        <v>0</v>
      </c>
      <c r="BA23" s="1378"/>
      <c r="BB23" s="1868"/>
      <c r="BC23" s="1900"/>
      <c r="BD23" s="1901"/>
      <c r="BE23" s="1901"/>
      <c r="BF23" s="1901"/>
      <c r="BG23" s="1901"/>
      <c r="BH23" s="1901"/>
      <c r="BI23" s="1901"/>
      <c r="BJ23" s="1901"/>
      <c r="BK23" s="1901"/>
      <c r="BL23" s="1901"/>
      <c r="BM23" s="1901"/>
      <c r="BN23" s="1901"/>
      <c r="BO23" s="1901"/>
      <c r="BP23" s="1901"/>
      <c r="BQ23" s="1901"/>
      <c r="BR23" s="1901"/>
      <c r="BS23" s="1902"/>
      <c r="BT23" s="9"/>
      <c r="BU23" s="112">
        <f>SUM(BY23,CA23:CC23,CG23)</f>
        <v>0</v>
      </c>
      <c r="BV23" s="111"/>
      <c r="BW23" s="69">
        <f>SUM(BW19:BW22)</f>
        <v>0</v>
      </c>
      <c r="BX23" s="69">
        <f t="shared" ref="BX23:BY23" si="6">SUM(BX19:BX22)</f>
        <v>0</v>
      </c>
      <c r="BY23" s="69">
        <f t="shared" si="6"/>
        <v>0</v>
      </c>
      <c r="BZ23" s="127"/>
      <c r="CA23" s="90">
        <f t="shared" ref="CA23:CC23" si="7">SUM(CA19:CA22)</f>
        <v>0</v>
      </c>
      <c r="CB23" s="395">
        <f t="shared" si="7"/>
        <v>0</v>
      </c>
      <c r="CC23" s="396">
        <f t="shared" si="7"/>
        <v>0</v>
      </c>
      <c r="CD23" s="91"/>
      <c r="CE23" s="133"/>
      <c r="CF23" s="138"/>
      <c r="CG23" s="69">
        <f>SUM(CG19:CG22)</f>
        <v>0</v>
      </c>
      <c r="CH23" s="127"/>
      <c r="CI23" s="91"/>
      <c r="CJ23" s="378"/>
      <c r="CK23" s="378"/>
      <c r="CM23" s="378"/>
    </row>
    <row r="24" spans="1:91" x14ac:dyDescent="0.15">
      <c r="A24" s="1205" t="s">
        <v>204</v>
      </c>
      <c r="B24" s="1370" t="s">
        <v>205</v>
      </c>
      <c r="C24" s="1371"/>
      <c r="D24" s="1371"/>
      <c r="E24" s="1153" t="s">
        <v>14</v>
      </c>
      <c r="F24" s="1153"/>
      <c r="G24" s="1154"/>
      <c r="H24" s="1332"/>
      <c r="I24" s="1311"/>
      <c r="J24" s="1311"/>
      <c r="K24" s="1311"/>
      <c r="L24" s="1311"/>
      <c r="M24" s="1333"/>
      <c r="N24" s="1165">
        <f>IFERROR(VLOOKUP($CJ24,・!$G$2:$H$430,2,FALSE),"")</f>
        <v>1360</v>
      </c>
      <c r="O24" s="1166"/>
      <c r="P24" s="1167"/>
      <c r="Q24" s="1160"/>
      <c r="R24" s="1160"/>
      <c r="S24" s="1161"/>
      <c r="T24" s="1310"/>
      <c r="U24" s="1311"/>
      <c r="V24" s="1311"/>
      <c r="W24" s="1311"/>
      <c r="X24" s="1311"/>
      <c r="Y24" s="1312"/>
      <c r="Z24" s="1208"/>
      <c r="AA24" s="1209"/>
      <c r="AB24" s="1209"/>
      <c r="AC24" s="1209"/>
      <c r="AD24" s="1209"/>
      <c r="AE24" s="1209"/>
      <c r="AF24" s="1209"/>
      <c r="AG24" s="1209"/>
      <c r="AH24" s="1209"/>
      <c r="AI24" s="1209"/>
      <c r="AJ24" s="1209"/>
      <c r="AK24" s="1209"/>
      <c r="AL24" s="1209"/>
      <c r="AM24" s="1209"/>
      <c r="AN24" s="1209"/>
      <c r="AO24" s="1209"/>
      <c r="AP24" s="1209"/>
      <c r="AQ24" s="1210"/>
      <c r="AR24" s="1151" t="s">
        <v>209</v>
      </c>
      <c r="AS24" s="1152"/>
      <c r="AT24" s="1152"/>
      <c r="AU24" s="1505" t="s">
        <v>119</v>
      </c>
      <c r="AV24" s="1506"/>
      <c r="AW24" s="1190">
        <f>IFERROR(VLOOKUP($CM24,・!$G$2:$H$430,2,FALSE),"")</f>
        <v>1500</v>
      </c>
      <c r="AX24" s="1191"/>
      <c r="AY24" s="1192"/>
      <c r="AZ24" s="1238"/>
      <c r="BA24" s="1238"/>
      <c r="BB24" s="1239"/>
      <c r="BC24" s="1222"/>
      <c r="BD24" s="1223"/>
      <c r="BE24" s="1223"/>
      <c r="BF24" s="1223"/>
      <c r="BG24" s="1223"/>
      <c r="BH24" s="1223"/>
      <c r="BI24" s="1223"/>
      <c r="BJ24" s="1223"/>
      <c r="BK24" s="1223"/>
      <c r="BL24" s="1223"/>
      <c r="BM24" s="1223"/>
      <c r="BN24" s="1223"/>
      <c r="BO24" s="1223"/>
      <c r="BP24" s="1223"/>
      <c r="BQ24" s="1223"/>
      <c r="BR24" s="1223"/>
      <c r="BS24" s="1224"/>
      <c r="BT24" s="9"/>
      <c r="BU24" s="46" t="s">
        <v>205</v>
      </c>
      <c r="BV24" s="51">
        <v>40176</v>
      </c>
      <c r="BW24" s="68">
        <f t="shared" ref="BW24:BW31" si="8">Q24</f>
        <v>0</v>
      </c>
      <c r="BX24" s="68">
        <f t="shared" ref="BX24:BX31" si="9">W24</f>
        <v>0</v>
      </c>
      <c r="BY24" s="68">
        <f t="shared" si="0"/>
        <v>0</v>
      </c>
      <c r="BZ24" s="126">
        <f t="shared" si="1"/>
        <v>0</v>
      </c>
      <c r="CA24" s="78"/>
      <c r="CB24" s="395"/>
      <c r="CC24" s="396"/>
      <c r="CD24" s="91"/>
      <c r="CE24" s="134" t="s">
        <v>209</v>
      </c>
      <c r="CF24" s="137">
        <v>240183</v>
      </c>
      <c r="CG24" s="76">
        <f t="shared" si="2"/>
        <v>0</v>
      </c>
      <c r="CH24" s="126">
        <f t="shared" si="3"/>
        <v>0</v>
      </c>
      <c r="CI24" s="91"/>
      <c r="CJ24" s="378">
        <v>401761</v>
      </c>
      <c r="CK24" s="378">
        <v>401763</v>
      </c>
      <c r="CM24" s="378">
        <v>2401831</v>
      </c>
    </row>
    <row r="25" spans="1:91" ht="13.5" customHeight="1" x14ac:dyDescent="0.15">
      <c r="A25" s="1206"/>
      <c r="B25" s="1120" t="s">
        <v>206</v>
      </c>
      <c r="C25" s="1121"/>
      <c r="D25" s="1121"/>
      <c r="E25" s="1071" t="s">
        <v>14</v>
      </c>
      <c r="F25" s="1071"/>
      <c r="G25" s="1072"/>
      <c r="H25" s="1481"/>
      <c r="I25" s="1482"/>
      <c r="J25" s="1482"/>
      <c r="K25" s="1482"/>
      <c r="L25" s="1482"/>
      <c r="M25" s="1483"/>
      <c r="N25" s="1077">
        <f>IFERROR(VLOOKUP($CJ25,・!$G$2:$H$430,2,FALSE),"")</f>
        <v>590</v>
      </c>
      <c r="O25" s="1078"/>
      <c r="P25" s="1079"/>
      <c r="Q25" s="960"/>
      <c r="R25" s="960"/>
      <c r="S25" s="961"/>
      <c r="T25" s="1530"/>
      <c r="U25" s="1482"/>
      <c r="V25" s="1482"/>
      <c r="W25" s="1482"/>
      <c r="X25" s="1482"/>
      <c r="Y25" s="1531"/>
      <c r="Z25" s="967"/>
      <c r="AA25" s="968"/>
      <c r="AB25" s="968"/>
      <c r="AC25" s="968"/>
      <c r="AD25" s="968"/>
      <c r="AE25" s="968"/>
      <c r="AF25" s="968"/>
      <c r="AG25" s="968"/>
      <c r="AH25" s="968"/>
      <c r="AI25" s="968"/>
      <c r="AJ25" s="968"/>
      <c r="AK25" s="968"/>
      <c r="AL25" s="968"/>
      <c r="AM25" s="968"/>
      <c r="AN25" s="968"/>
      <c r="AO25" s="968"/>
      <c r="AP25" s="968"/>
      <c r="AQ25" s="969"/>
      <c r="AR25" s="1019" t="s">
        <v>213</v>
      </c>
      <c r="AS25" s="1015"/>
      <c r="AT25" s="1015"/>
      <c r="AU25" s="955" t="s">
        <v>119</v>
      </c>
      <c r="AV25" s="1293"/>
      <c r="AW25" s="1114">
        <f>IFERROR(VLOOKUP($CM25,・!$G$2:$H$430,2,FALSE),"")</f>
        <v>1350</v>
      </c>
      <c r="AX25" s="1115"/>
      <c r="AY25" s="1116"/>
      <c r="AZ25" s="1646"/>
      <c r="BA25" s="1646"/>
      <c r="BB25" s="1843"/>
      <c r="BC25" s="1741"/>
      <c r="BD25" s="1742"/>
      <c r="BE25" s="1742"/>
      <c r="BF25" s="1742"/>
      <c r="BG25" s="1742"/>
      <c r="BH25" s="1742"/>
      <c r="BI25" s="1742"/>
      <c r="BJ25" s="1742"/>
      <c r="BK25" s="1742"/>
      <c r="BL25" s="1742"/>
      <c r="BM25" s="1742"/>
      <c r="BN25" s="1742"/>
      <c r="BO25" s="1742"/>
      <c r="BP25" s="1742"/>
      <c r="BQ25" s="1742"/>
      <c r="BR25" s="1742"/>
      <c r="BS25" s="1743"/>
      <c r="BT25" s="9"/>
      <c r="BU25" s="46" t="s">
        <v>206</v>
      </c>
      <c r="BV25" s="51">
        <v>40178</v>
      </c>
      <c r="BW25" s="68">
        <f t="shared" si="8"/>
        <v>0</v>
      </c>
      <c r="BX25" s="68">
        <f t="shared" si="9"/>
        <v>0</v>
      </c>
      <c r="BY25" s="68">
        <f t="shared" si="0"/>
        <v>0</v>
      </c>
      <c r="BZ25" s="126">
        <f t="shared" si="1"/>
        <v>0</v>
      </c>
      <c r="CA25" s="78"/>
      <c r="CB25" s="395"/>
      <c r="CC25" s="396"/>
      <c r="CD25" s="91"/>
      <c r="CE25" s="134" t="s">
        <v>213</v>
      </c>
      <c r="CF25" s="137">
        <v>240185</v>
      </c>
      <c r="CG25" s="76">
        <f t="shared" si="2"/>
        <v>0</v>
      </c>
      <c r="CH25" s="126">
        <f t="shared" si="3"/>
        <v>0</v>
      </c>
      <c r="CI25" s="91"/>
      <c r="CJ25" s="378">
        <v>401781</v>
      </c>
      <c r="CK25" s="378">
        <v>401783</v>
      </c>
      <c r="CM25" s="378">
        <v>2401851</v>
      </c>
    </row>
    <row r="26" spans="1:91" x14ac:dyDescent="0.15">
      <c r="A26" s="1206"/>
      <c r="B26" s="1120" t="s">
        <v>207</v>
      </c>
      <c r="C26" s="1121"/>
      <c r="D26" s="1121"/>
      <c r="E26" s="1071" t="s">
        <v>14</v>
      </c>
      <c r="F26" s="1071"/>
      <c r="G26" s="1072"/>
      <c r="H26" s="1481"/>
      <c r="I26" s="1482"/>
      <c r="J26" s="1482"/>
      <c r="K26" s="1482"/>
      <c r="L26" s="1482"/>
      <c r="M26" s="1483"/>
      <c r="N26" s="1077">
        <f>IFERROR(VLOOKUP($CJ26,・!$G$2:$H$430,2,FALSE),"")</f>
        <v>860</v>
      </c>
      <c r="O26" s="1078"/>
      <c r="P26" s="1079"/>
      <c r="Q26" s="960"/>
      <c r="R26" s="960"/>
      <c r="S26" s="961"/>
      <c r="T26" s="1530"/>
      <c r="U26" s="1482"/>
      <c r="V26" s="1482"/>
      <c r="W26" s="1482"/>
      <c r="X26" s="1482"/>
      <c r="Y26" s="1531"/>
      <c r="Z26" s="967"/>
      <c r="AA26" s="968"/>
      <c r="AB26" s="968"/>
      <c r="AC26" s="968"/>
      <c r="AD26" s="968"/>
      <c r="AE26" s="968"/>
      <c r="AF26" s="968"/>
      <c r="AG26" s="968"/>
      <c r="AH26" s="968"/>
      <c r="AI26" s="968"/>
      <c r="AJ26" s="968"/>
      <c r="AK26" s="968"/>
      <c r="AL26" s="968"/>
      <c r="AM26" s="968"/>
      <c r="AN26" s="968"/>
      <c r="AO26" s="968"/>
      <c r="AP26" s="968"/>
      <c r="AQ26" s="969"/>
      <c r="AR26" s="1019" t="s">
        <v>212</v>
      </c>
      <c r="AS26" s="1015"/>
      <c r="AT26" s="1015"/>
      <c r="AU26" s="955" t="s">
        <v>119</v>
      </c>
      <c r="AV26" s="1293"/>
      <c r="AW26" s="1114">
        <f>IFERROR(VLOOKUP($CM26,・!$G$2:$H$430,2,FALSE),"")</f>
        <v>640</v>
      </c>
      <c r="AX26" s="1115"/>
      <c r="AY26" s="1116"/>
      <c r="AZ26" s="1646"/>
      <c r="BA26" s="1646"/>
      <c r="BB26" s="1843"/>
      <c r="BC26" s="1741"/>
      <c r="BD26" s="1742"/>
      <c r="BE26" s="1742"/>
      <c r="BF26" s="1742"/>
      <c r="BG26" s="1742"/>
      <c r="BH26" s="1742"/>
      <c r="BI26" s="1742"/>
      <c r="BJ26" s="1742"/>
      <c r="BK26" s="1742"/>
      <c r="BL26" s="1742"/>
      <c r="BM26" s="1742"/>
      <c r="BN26" s="1742"/>
      <c r="BO26" s="1742"/>
      <c r="BP26" s="1742"/>
      <c r="BQ26" s="1742"/>
      <c r="BR26" s="1742"/>
      <c r="BS26" s="1743"/>
      <c r="BT26" s="9"/>
      <c r="BU26" s="46" t="s">
        <v>207</v>
      </c>
      <c r="BV26" s="51">
        <v>40179</v>
      </c>
      <c r="BW26" s="68">
        <f t="shared" si="8"/>
        <v>0</v>
      </c>
      <c r="BX26" s="68">
        <f t="shared" si="9"/>
        <v>0</v>
      </c>
      <c r="BY26" s="68">
        <f t="shared" si="0"/>
        <v>0</v>
      </c>
      <c r="BZ26" s="126">
        <f t="shared" si="1"/>
        <v>0</v>
      </c>
      <c r="CA26" s="78"/>
      <c r="CB26" s="395"/>
      <c r="CC26" s="396"/>
      <c r="CD26" s="91"/>
      <c r="CE26" s="134" t="s">
        <v>212</v>
      </c>
      <c r="CF26" s="137">
        <v>240190</v>
      </c>
      <c r="CG26" s="76">
        <f t="shared" si="2"/>
        <v>0</v>
      </c>
      <c r="CH26" s="126">
        <f t="shared" si="3"/>
        <v>0</v>
      </c>
      <c r="CI26" s="91"/>
      <c r="CJ26" s="378">
        <v>401791</v>
      </c>
      <c r="CK26" s="378">
        <v>401793</v>
      </c>
      <c r="CM26" s="378">
        <v>2401901</v>
      </c>
    </row>
    <row r="27" spans="1:91" ht="13.5" customHeight="1" x14ac:dyDescent="0.15">
      <c r="A27" s="1206"/>
      <c r="B27" s="1019" t="s">
        <v>208</v>
      </c>
      <c r="C27" s="1015"/>
      <c r="D27" s="1015"/>
      <c r="E27" s="1071" t="s">
        <v>14</v>
      </c>
      <c r="F27" s="1071"/>
      <c r="G27" s="1072"/>
      <c r="H27" s="1481"/>
      <c r="I27" s="1482"/>
      <c r="J27" s="1482"/>
      <c r="K27" s="1482"/>
      <c r="L27" s="1482"/>
      <c r="M27" s="1483"/>
      <c r="N27" s="1077">
        <f>IFERROR(VLOOKUP($CJ27,・!$G$2:$H$430,2,FALSE),"")</f>
        <v>780</v>
      </c>
      <c r="O27" s="1078"/>
      <c r="P27" s="1079"/>
      <c r="Q27" s="960"/>
      <c r="R27" s="960"/>
      <c r="S27" s="961"/>
      <c r="T27" s="1530"/>
      <c r="U27" s="1482"/>
      <c r="V27" s="1482"/>
      <c r="W27" s="1482"/>
      <c r="X27" s="1482"/>
      <c r="Y27" s="1531"/>
      <c r="Z27" s="967"/>
      <c r="AA27" s="968"/>
      <c r="AB27" s="968"/>
      <c r="AC27" s="968"/>
      <c r="AD27" s="968"/>
      <c r="AE27" s="968"/>
      <c r="AF27" s="968"/>
      <c r="AG27" s="968"/>
      <c r="AH27" s="968"/>
      <c r="AI27" s="968"/>
      <c r="AJ27" s="968"/>
      <c r="AK27" s="968"/>
      <c r="AL27" s="968"/>
      <c r="AM27" s="968"/>
      <c r="AN27" s="968"/>
      <c r="AO27" s="968"/>
      <c r="AP27" s="968"/>
      <c r="AQ27" s="969"/>
      <c r="AR27" s="1934"/>
      <c r="AS27" s="1926"/>
      <c r="AT27" s="1926"/>
      <c r="AU27" s="1926"/>
      <c r="AV27" s="1926"/>
      <c r="AW27" s="1926"/>
      <c r="AX27" s="1926"/>
      <c r="AY27" s="1926"/>
      <c r="AZ27" s="1926"/>
      <c r="BA27" s="1926"/>
      <c r="BB27" s="1927"/>
      <c r="BC27" s="1925"/>
      <c r="BD27" s="1926"/>
      <c r="BE27" s="1926"/>
      <c r="BF27" s="1926"/>
      <c r="BG27" s="1926"/>
      <c r="BH27" s="1926"/>
      <c r="BI27" s="1926"/>
      <c r="BJ27" s="1926"/>
      <c r="BK27" s="1926"/>
      <c r="BL27" s="1926"/>
      <c r="BM27" s="1926"/>
      <c r="BN27" s="1926"/>
      <c r="BO27" s="1926"/>
      <c r="BP27" s="1926"/>
      <c r="BQ27" s="1926"/>
      <c r="BR27" s="1926"/>
      <c r="BS27" s="1927"/>
      <c r="BT27" s="9"/>
      <c r="BU27" s="46" t="s">
        <v>208</v>
      </c>
      <c r="BV27" s="51">
        <v>40180</v>
      </c>
      <c r="BW27" s="68">
        <f t="shared" si="8"/>
        <v>0</v>
      </c>
      <c r="BX27" s="68">
        <f t="shared" si="9"/>
        <v>0</v>
      </c>
      <c r="BY27" s="68">
        <f t="shared" si="0"/>
        <v>0</v>
      </c>
      <c r="BZ27" s="126">
        <f t="shared" si="1"/>
        <v>0</v>
      </c>
      <c r="CA27" s="78"/>
      <c r="CB27" s="395"/>
      <c r="CC27" s="396"/>
      <c r="CD27" s="91"/>
      <c r="CE27" s="134"/>
      <c r="CF27" s="137"/>
      <c r="CG27" s="76">
        <f t="shared" si="2"/>
        <v>0</v>
      </c>
      <c r="CH27" s="126">
        <f t="shared" si="3"/>
        <v>0</v>
      </c>
      <c r="CI27" s="91"/>
      <c r="CJ27" s="378">
        <v>401801</v>
      </c>
      <c r="CK27" s="378">
        <v>401803</v>
      </c>
      <c r="CM27" s="378"/>
    </row>
    <row r="28" spans="1:91" ht="13.5" customHeight="1" x14ac:dyDescent="0.15">
      <c r="A28" s="1206"/>
      <c r="B28" s="1019" t="s">
        <v>209</v>
      </c>
      <c r="C28" s="1015"/>
      <c r="D28" s="1015"/>
      <c r="E28" s="1071" t="s">
        <v>192</v>
      </c>
      <c r="F28" s="1071"/>
      <c r="G28" s="1072"/>
      <c r="H28" s="1481"/>
      <c r="I28" s="1482"/>
      <c r="J28" s="1482"/>
      <c r="K28" s="1482"/>
      <c r="L28" s="1482"/>
      <c r="M28" s="1483"/>
      <c r="N28" s="1077">
        <f>IFERROR(VLOOKUP($CJ28,・!$G$2:$H$430,2,FALSE),"")</f>
        <v>2280</v>
      </c>
      <c r="O28" s="1078"/>
      <c r="P28" s="1079"/>
      <c r="Q28" s="960"/>
      <c r="R28" s="960"/>
      <c r="S28" s="961"/>
      <c r="T28" s="1530"/>
      <c r="U28" s="1482"/>
      <c r="V28" s="1482"/>
      <c r="W28" s="1482"/>
      <c r="X28" s="1482"/>
      <c r="Y28" s="1531"/>
      <c r="Z28" s="967"/>
      <c r="AA28" s="968"/>
      <c r="AB28" s="968"/>
      <c r="AC28" s="968"/>
      <c r="AD28" s="968"/>
      <c r="AE28" s="968"/>
      <c r="AF28" s="968"/>
      <c r="AG28" s="968"/>
      <c r="AH28" s="968"/>
      <c r="AI28" s="968"/>
      <c r="AJ28" s="968"/>
      <c r="AK28" s="968"/>
      <c r="AL28" s="968"/>
      <c r="AM28" s="968"/>
      <c r="AN28" s="968"/>
      <c r="AO28" s="968"/>
      <c r="AP28" s="968"/>
      <c r="AQ28" s="969"/>
      <c r="AR28" s="1935"/>
      <c r="AS28" s="1929"/>
      <c r="AT28" s="1929"/>
      <c r="AU28" s="1929"/>
      <c r="AV28" s="1929"/>
      <c r="AW28" s="1929"/>
      <c r="AX28" s="1929"/>
      <c r="AY28" s="1929"/>
      <c r="AZ28" s="1929"/>
      <c r="BA28" s="1929"/>
      <c r="BB28" s="1930"/>
      <c r="BC28" s="1928"/>
      <c r="BD28" s="1929"/>
      <c r="BE28" s="1929"/>
      <c r="BF28" s="1929"/>
      <c r="BG28" s="1929"/>
      <c r="BH28" s="1929"/>
      <c r="BI28" s="1929"/>
      <c r="BJ28" s="1929"/>
      <c r="BK28" s="1929"/>
      <c r="BL28" s="1929"/>
      <c r="BM28" s="1929"/>
      <c r="BN28" s="1929"/>
      <c r="BO28" s="1929"/>
      <c r="BP28" s="1929"/>
      <c r="BQ28" s="1929"/>
      <c r="BR28" s="1929"/>
      <c r="BS28" s="1930"/>
      <c r="BT28" s="9"/>
      <c r="BU28" s="46" t="s">
        <v>209</v>
      </c>
      <c r="BV28" s="51">
        <v>40181</v>
      </c>
      <c r="BW28" s="68">
        <f t="shared" si="8"/>
        <v>0</v>
      </c>
      <c r="BX28" s="68">
        <f t="shared" si="9"/>
        <v>0</v>
      </c>
      <c r="BY28" s="68">
        <f t="shared" si="0"/>
        <v>0</v>
      </c>
      <c r="BZ28" s="126">
        <f t="shared" si="1"/>
        <v>0</v>
      </c>
      <c r="CA28" s="78"/>
      <c r="CB28" s="395"/>
      <c r="CC28" s="396"/>
      <c r="CD28" s="91"/>
      <c r="CE28" s="134"/>
      <c r="CF28" s="137"/>
      <c r="CG28" s="76">
        <f t="shared" si="2"/>
        <v>0</v>
      </c>
      <c r="CH28" s="126">
        <f t="shared" si="3"/>
        <v>0</v>
      </c>
      <c r="CI28" s="91"/>
      <c r="CJ28" s="378">
        <v>401811</v>
      </c>
      <c r="CK28" s="378">
        <v>401813</v>
      </c>
      <c r="CM28" s="378"/>
    </row>
    <row r="29" spans="1:91" ht="13.5" customHeight="1" x14ac:dyDescent="0.15">
      <c r="A29" s="1206"/>
      <c r="B29" s="1019" t="s">
        <v>210</v>
      </c>
      <c r="C29" s="1015"/>
      <c r="D29" s="1015"/>
      <c r="E29" s="1071" t="s">
        <v>192</v>
      </c>
      <c r="F29" s="1071"/>
      <c r="G29" s="1072"/>
      <c r="H29" s="1481"/>
      <c r="I29" s="1482"/>
      <c r="J29" s="1482"/>
      <c r="K29" s="1482"/>
      <c r="L29" s="1482"/>
      <c r="M29" s="1483"/>
      <c r="N29" s="1077">
        <f>IFERROR(VLOOKUP($CJ29,・!$G$2:$H$430,2,FALSE),"")</f>
        <v>1750</v>
      </c>
      <c r="O29" s="1078"/>
      <c r="P29" s="1079"/>
      <c r="Q29" s="960"/>
      <c r="R29" s="960"/>
      <c r="S29" s="961"/>
      <c r="T29" s="1530"/>
      <c r="U29" s="1482"/>
      <c r="V29" s="1482"/>
      <c r="W29" s="1482"/>
      <c r="X29" s="1482"/>
      <c r="Y29" s="1531"/>
      <c r="Z29" s="967"/>
      <c r="AA29" s="968"/>
      <c r="AB29" s="968"/>
      <c r="AC29" s="968"/>
      <c r="AD29" s="968"/>
      <c r="AE29" s="968"/>
      <c r="AF29" s="968"/>
      <c r="AG29" s="968"/>
      <c r="AH29" s="968"/>
      <c r="AI29" s="968"/>
      <c r="AJ29" s="968"/>
      <c r="AK29" s="968"/>
      <c r="AL29" s="968"/>
      <c r="AM29" s="968"/>
      <c r="AN29" s="968"/>
      <c r="AO29" s="968"/>
      <c r="AP29" s="968"/>
      <c r="AQ29" s="969"/>
      <c r="AR29" s="1935"/>
      <c r="AS29" s="1929"/>
      <c r="AT29" s="1929"/>
      <c r="AU29" s="1929"/>
      <c r="AV29" s="1929"/>
      <c r="AW29" s="1929"/>
      <c r="AX29" s="1929"/>
      <c r="AY29" s="1929"/>
      <c r="AZ29" s="1929"/>
      <c r="BA29" s="1929"/>
      <c r="BB29" s="1930"/>
      <c r="BC29" s="1928"/>
      <c r="BD29" s="1929"/>
      <c r="BE29" s="1929"/>
      <c r="BF29" s="1929"/>
      <c r="BG29" s="1929"/>
      <c r="BH29" s="1929"/>
      <c r="BI29" s="1929"/>
      <c r="BJ29" s="1929"/>
      <c r="BK29" s="1929"/>
      <c r="BL29" s="1929"/>
      <c r="BM29" s="1929"/>
      <c r="BN29" s="1929"/>
      <c r="BO29" s="1929"/>
      <c r="BP29" s="1929"/>
      <c r="BQ29" s="1929"/>
      <c r="BR29" s="1929"/>
      <c r="BS29" s="1930"/>
      <c r="BT29" s="9"/>
      <c r="BU29" s="46" t="s">
        <v>210</v>
      </c>
      <c r="BV29" s="51">
        <v>40184</v>
      </c>
      <c r="BW29" s="68">
        <f t="shared" si="8"/>
        <v>0</v>
      </c>
      <c r="BX29" s="68">
        <f t="shared" si="9"/>
        <v>0</v>
      </c>
      <c r="BY29" s="68">
        <f t="shared" si="0"/>
        <v>0</v>
      </c>
      <c r="BZ29" s="126">
        <f t="shared" si="1"/>
        <v>0</v>
      </c>
      <c r="CA29" s="78"/>
      <c r="CB29" s="395"/>
      <c r="CC29" s="396"/>
      <c r="CD29" s="91"/>
      <c r="CE29" s="134"/>
      <c r="CF29" s="137"/>
      <c r="CG29" s="76">
        <f t="shared" si="2"/>
        <v>0</v>
      </c>
      <c r="CH29" s="126">
        <f t="shared" si="3"/>
        <v>0</v>
      </c>
      <c r="CI29" s="91"/>
      <c r="CJ29" s="378">
        <v>401841</v>
      </c>
      <c r="CK29" s="378">
        <v>401843</v>
      </c>
      <c r="CM29" s="378"/>
    </row>
    <row r="30" spans="1:91" ht="13.5" customHeight="1" x14ac:dyDescent="0.15">
      <c r="A30" s="1206"/>
      <c r="B30" s="1019" t="s">
        <v>211</v>
      </c>
      <c r="C30" s="1015"/>
      <c r="D30" s="1015"/>
      <c r="E30" s="1071" t="s">
        <v>14</v>
      </c>
      <c r="F30" s="1071"/>
      <c r="G30" s="1072"/>
      <c r="H30" s="1481"/>
      <c r="I30" s="1482"/>
      <c r="J30" s="1482"/>
      <c r="K30" s="1482"/>
      <c r="L30" s="1482"/>
      <c r="M30" s="1483"/>
      <c r="N30" s="1077">
        <f>IFERROR(VLOOKUP($CJ30,・!$G$2:$H$430,2,FALSE),"")</f>
        <v>550</v>
      </c>
      <c r="O30" s="1078"/>
      <c r="P30" s="1079"/>
      <c r="Q30" s="960"/>
      <c r="R30" s="960"/>
      <c r="S30" s="961"/>
      <c r="T30" s="1530"/>
      <c r="U30" s="1482"/>
      <c r="V30" s="1482"/>
      <c r="W30" s="1482"/>
      <c r="X30" s="1482"/>
      <c r="Y30" s="1531"/>
      <c r="Z30" s="967"/>
      <c r="AA30" s="968"/>
      <c r="AB30" s="968"/>
      <c r="AC30" s="968"/>
      <c r="AD30" s="968"/>
      <c r="AE30" s="968"/>
      <c r="AF30" s="968"/>
      <c r="AG30" s="968"/>
      <c r="AH30" s="968"/>
      <c r="AI30" s="968"/>
      <c r="AJ30" s="968"/>
      <c r="AK30" s="968"/>
      <c r="AL30" s="968"/>
      <c r="AM30" s="968"/>
      <c r="AN30" s="968"/>
      <c r="AO30" s="968"/>
      <c r="AP30" s="968"/>
      <c r="AQ30" s="969"/>
      <c r="AR30" s="1935"/>
      <c r="AS30" s="1929"/>
      <c r="AT30" s="1929"/>
      <c r="AU30" s="1929"/>
      <c r="AV30" s="1929"/>
      <c r="AW30" s="1929"/>
      <c r="AX30" s="1929"/>
      <c r="AY30" s="1929"/>
      <c r="AZ30" s="1929"/>
      <c r="BA30" s="1929"/>
      <c r="BB30" s="1930"/>
      <c r="BC30" s="1928"/>
      <c r="BD30" s="1929"/>
      <c r="BE30" s="1929"/>
      <c r="BF30" s="1929"/>
      <c r="BG30" s="1929"/>
      <c r="BH30" s="1929"/>
      <c r="BI30" s="1929"/>
      <c r="BJ30" s="1929"/>
      <c r="BK30" s="1929"/>
      <c r="BL30" s="1929"/>
      <c r="BM30" s="1929"/>
      <c r="BN30" s="1929"/>
      <c r="BO30" s="1929"/>
      <c r="BP30" s="1929"/>
      <c r="BQ30" s="1929"/>
      <c r="BR30" s="1929"/>
      <c r="BS30" s="1930"/>
      <c r="BT30" s="9"/>
      <c r="BU30" s="46" t="s">
        <v>211</v>
      </c>
      <c r="BV30" s="51">
        <v>40186</v>
      </c>
      <c r="BW30" s="68">
        <f t="shared" si="8"/>
        <v>0</v>
      </c>
      <c r="BX30" s="68">
        <f t="shared" si="9"/>
        <v>0</v>
      </c>
      <c r="BY30" s="68">
        <f t="shared" si="0"/>
        <v>0</v>
      </c>
      <c r="BZ30" s="126">
        <f t="shared" si="1"/>
        <v>0</v>
      </c>
      <c r="CA30" s="78"/>
      <c r="CB30" s="395"/>
      <c r="CC30" s="396"/>
      <c r="CD30" s="91"/>
      <c r="CE30" s="134"/>
      <c r="CF30" s="137"/>
      <c r="CG30" s="76">
        <f t="shared" si="2"/>
        <v>0</v>
      </c>
      <c r="CH30" s="126">
        <f t="shared" si="3"/>
        <v>0</v>
      </c>
      <c r="CI30" s="91"/>
      <c r="CJ30" s="378">
        <v>401861</v>
      </c>
      <c r="CK30" s="378">
        <v>401863</v>
      </c>
      <c r="CM30" s="378"/>
    </row>
    <row r="31" spans="1:91" ht="13.5" customHeight="1" thickBot="1" x14ac:dyDescent="0.2">
      <c r="A31" s="1206"/>
      <c r="B31" s="1495" t="s">
        <v>212</v>
      </c>
      <c r="C31" s="1496"/>
      <c r="D31" s="1496"/>
      <c r="E31" s="1364" t="s">
        <v>192</v>
      </c>
      <c r="F31" s="1364"/>
      <c r="G31" s="1365"/>
      <c r="H31" s="1368"/>
      <c r="I31" s="1335"/>
      <c r="J31" s="1335"/>
      <c r="K31" s="1335"/>
      <c r="L31" s="1335"/>
      <c r="M31" s="1369"/>
      <c r="N31" s="1303">
        <f>IFERROR(VLOOKUP($CJ31,・!$G$2:$H$430,2,FALSE),"")</f>
        <v>1200</v>
      </c>
      <c r="O31" s="1304"/>
      <c r="P31" s="1305"/>
      <c r="Q31" s="1306"/>
      <c r="R31" s="1306"/>
      <c r="S31" s="1307"/>
      <c r="T31" s="1334"/>
      <c r="U31" s="1335"/>
      <c r="V31" s="1335"/>
      <c r="W31" s="1335"/>
      <c r="X31" s="1335"/>
      <c r="Y31" s="1336"/>
      <c r="Z31" s="1603"/>
      <c r="AA31" s="1604"/>
      <c r="AB31" s="1604"/>
      <c r="AC31" s="1604"/>
      <c r="AD31" s="1604"/>
      <c r="AE31" s="1604"/>
      <c r="AF31" s="1604"/>
      <c r="AG31" s="1604"/>
      <c r="AH31" s="1604"/>
      <c r="AI31" s="1604"/>
      <c r="AJ31" s="1604"/>
      <c r="AK31" s="1604"/>
      <c r="AL31" s="1604"/>
      <c r="AM31" s="1604"/>
      <c r="AN31" s="1604"/>
      <c r="AO31" s="1604"/>
      <c r="AP31" s="1604"/>
      <c r="AQ31" s="1605"/>
      <c r="AR31" s="1936"/>
      <c r="AS31" s="1932"/>
      <c r="AT31" s="1932"/>
      <c r="AU31" s="1932"/>
      <c r="AV31" s="1932"/>
      <c r="AW31" s="1932"/>
      <c r="AX31" s="1932"/>
      <c r="AY31" s="1932"/>
      <c r="AZ31" s="1932"/>
      <c r="BA31" s="1932"/>
      <c r="BB31" s="1933"/>
      <c r="BC31" s="1931"/>
      <c r="BD31" s="1932"/>
      <c r="BE31" s="1932"/>
      <c r="BF31" s="1932"/>
      <c r="BG31" s="1932"/>
      <c r="BH31" s="1932"/>
      <c r="BI31" s="1932"/>
      <c r="BJ31" s="1932"/>
      <c r="BK31" s="1932"/>
      <c r="BL31" s="1932"/>
      <c r="BM31" s="1932"/>
      <c r="BN31" s="1932"/>
      <c r="BO31" s="1932"/>
      <c r="BP31" s="1932"/>
      <c r="BQ31" s="1932"/>
      <c r="BR31" s="1932"/>
      <c r="BS31" s="1933"/>
      <c r="BT31" s="9"/>
      <c r="BU31" s="46" t="s">
        <v>212</v>
      </c>
      <c r="BV31" s="51">
        <v>40189</v>
      </c>
      <c r="BW31" s="68">
        <f t="shared" si="8"/>
        <v>0</v>
      </c>
      <c r="BX31" s="68">
        <f t="shared" si="9"/>
        <v>0</v>
      </c>
      <c r="BY31" s="68">
        <f t="shared" si="0"/>
        <v>0</v>
      </c>
      <c r="BZ31" s="126">
        <f t="shared" si="1"/>
        <v>0</v>
      </c>
      <c r="CA31" s="78"/>
      <c r="CB31" s="395"/>
      <c r="CC31" s="396"/>
      <c r="CD31" s="91"/>
      <c r="CE31" s="134"/>
      <c r="CF31" s="137"/>
      <c r="CG31" s="76">
        <f t="shared" si="2"/>
        <v>0</v>
      </c>
      <c r="CH31" s="126">
        <f t="shared" si="3"/>
        <v>0</v>
      </c>
      <c r="CI31" s="91"/>
      <c r="CJ31" s="378">
        <v>401891</v>
      </c>
      <c r="CK31" s="378">
        <v>401893</v>
      </c>
      <c r="CM31" s="378"/>
    </row>
    <row r="32" spans="1:91" ht="13.5" customHeight="1" thickTop="1" thickBot="1" x14ac:dyDescent="0.2">
      <c r="A32" s="42"/>
      <c r="B32" s="40" t="s">
        <v>1359</v>
      </c>
      <c r="C32" s="1366" t="s">
        <v>11</v>
      </c>
      <c r="D32" s="1367"/>
      <c r="E32" s="1434">
        <f>Q32+AZ32</f>
        <v>0</v>
      </c>
      <c r="F32" s="1539"/>
      <c r="G32" s="1540"/>
      <c r="H32" s="1518"/>
      <c r="I32" s="1519"/>
      <c r="J32" s="1519"/>
      <c r="K32" s="1519"/>
      <c r="L32" s="1519"/>
      <c r="M32" s="1520"/>
      <c r="N32" s="1314">
        <f>SUM(N24:P31)</f>
        <v>9370</v>
      </c>
      <c r="O32" s="1315"/>
      <c r="P32" s="1315"/>
      <c r="Q32" s="1231">
        <f>SUM(Q24:S31)</f>
        <v>0</v>
      </c>
      <c r="R32" s="1231"/>
      <c r="S32" s="1341"/>
      <c r="T32" s="1518"/>
      <c r="U32" s="1519"/>
      <c r="V32" s="1519"/>
      <c r="W32" s="1519"/>
      <c r="X32" s="1519"/>
      <c r="Y32" s="1521"/>
      <c r="Z32" s="1907"/>
      <c r="AA32" s="1908"/>
      <c r="AB32" s="1908"/>
      <c r="AC32" s="1908"/>
      <c r="AD32" s="1908"/>
      <c r="AE32" s="1908"/>
      <c r="AF32" s="1908"/>
      <c r="AG32" s="1908"/>
      <c r="AH32" s="1908"/>
      <c r="AI32" s="1908"/>
      <c r="AJ32" s="1908"/>
      <c r="AK32" s="1908"/>
      <c r="AL32" s="1908"/>
      <c r="AM32" s="1908"/>
      <c r="AN32" s="1908"/>
      <c r="AO32" s="1908"/>
      <c r="AP32" s="1908"/>
      <c r="AQ32" s="1908"/>
      <c r="AR32" s="1862" t="s">
        <v>1227</v>
      </c>
      <c r="AS32" s="1863"/>
      <c r="AT32" s="1863"/>
      <c r="AU32" s="1863"/>
      <c r="AV32" s="1864"/>
      <c r="AW32" s="1316">
        <f>SUM(AW24:AY31)</f>
        <v>3490</v>
      </c>
      <c r="AX32" s="1317"/>
      <c r="AY32" s="1317"/>
      <c r="AZ32" s="1378">
        <f>SUM(AZ24:BB26)</f>
        <v>0</v>
      </c>
      <c r="BA32" s="1378"/>
      <c r="BB32" s="1868"/>
      <c r="BC32" s="1900"/>
      <c r="BD32" s="1901"/>
      <c r="BE32" s="1901"/>
      <c r="BF32" s="1901"/>
      <c r="BG32" s="1901"/>
      <c r="BH32" s="1901"/>
      <c r="BI32" s="1901"/>
      <c r="BJ32" s="1901"/>
      <c r="BK32" s="1901"/>
      <c r="BL32" s="1901"/>
      <c r="BM32" s="1901"/>
      <c r="BN32" s="1901"/>
      <c r="BO32" s="1901"/>
      <c r="BP32" s="1901"/>
      <c r="BQ32" s="1901"/>
      <c r="BR32" s="1901"/>
      <c r="BS32" s="1902"/>
      <c r="BT32" s="9"/>
      <c r="BU32" s="112">
        <f>SUM(BY32,CA32:CC32,CG32)</f>
        <v>0</v>
      </c>
      <c r="BV32" s="111"/>
      <c r="BW32" s="69">
        <f>SUM(BW24:BW31)</f>
        <v>0</v>
      </c>
      <c r="BX32" s="69">
        <f>SUM(BX24:BX31)</f>
        <v>0</v>
      </c>
      <c r="BY32" s="69">
        <f>SUM(BY24:BY31)</f>
        <v>0</v>
      </c>
      <c r="BZ32" s="127"/>
      <c r="CA32" s="69">
        <f>SUM(CA24:CA31)</f>
        <v>0</v>
      </c>
      <c r="CB32" s="395">
        <f>SUM(CB24:CB31)</f>
        <v>0</v>
      </c>
      <c r="CC32" s="395">
        <f>SUM(CC24:CC31)</f>
        <v>0</v>
      </c>
      <c r="CD32" s="91"/>
      <c r="CE32" s="133"/>
      <c r="CF32" s="138"/>
      <c r="CG32" s="69">
        <f>SUM(CG24:CG31)</f>
        <v>0</v>
      </c>
      <c r="CH32" s="127"/>
      <c r="CI32" s="91"/>
      <c r="CJ32" s="378"/>
      <c r="CK32" s="378"/>
      <c r="CM32" s="378"/>
    </row>
    <row r="33" spans="1:91" x14ac:dyDescent="0.15">
      <c r="A33" s="1205" t="s">
        <v>214</v>
      </c>
      <c r="B33" s="1940" t="s">
        <v>215</v>
      </c>
      <c r="C33" s="1505"/>
      <c r="D33" s="1505"/>
      <c r="E33" s="1153" t="s">
        <v>14</v>
      </c>
      <c r="F33" s="1153"/>
      <c r="G33" s="1154"/>
      <c r="H33" s="1332"/>
      <c r="I33" s="1311"/>
      <c r="J33" s="1311"/>
      <c r="K33" s="1311"/>
      <c r="L33" s="1311"/>
      <c r="M33" s="1333"/>
      <c r="N33" s="1165">
        <f>IFERROR(VLOOKUP($CJ33,・!$G$2:$H$430,2,FALSE),"")</f>
        <v>1270</v>
      </c>
      <c r="O33" s="1166"/>
      <c r="P33" s="1167"/>
      <c r="Q33" s="1160"/>
      <c r="R33" s="1160"/>
      <c r="S33" s="1161"/>
      <c r="T33" s="1310"/>
      <c r="U33" s="1311"/>
      <c r="V33" s="1311"/>
      <c r="W33" s="1311"/>
      <c r="X33" s="1311"/>
      <c r="Y33" s="1312"/>
      <c r="Z33" s="1208"/>
      <c r="AA33" s="1209"/>
      <c r="AB33" s="1209"/>
      <c r="AC33" s="1209"/>
      <c r="AD33" s="1209"/>
      <c r="AE33" s="1209"/>
      <c r="AF33" s="1209"/>
      <c r="AG33" s="1209"/>
      <c r="AH33" s="1209"/>
      <c r="AI33" s="1209"/>
      <c r="AJ33" s="1209"/>
      <c r="AK33" s="1209"/>
      <c r="AL33" s="1209"/>
      <c r="AM33" s="1209"/>
      <c r="AN33" s="1209"/>
      <c r="AO33" s="1209"/>
      <c r="AP33" s="1209"/>
      <c r="AQ33" s="1210"/>
      <c r="AR33" s="1917"/>
      <c r="AS33" s="1918"/>
      <c r="AT33" s="1918"/>
      <c r="AU33" s="1918"/>
      <c r="AV33" s="1918"/>
      <c r="AW33" s="1918"/>
      <c r="AX33" s="1918"/>
      <c r="AY33" s="1918"/>
      <c r="AZ33" s="1918"/>
      <c r="BA33" s="1918"/>
      <c r="BB33" s="1919"/>
      <c r="BC33" s="1888"/>
      <c r="BD33" s="1889"/>
      <c r="BE33" s="1889"/>
      <c r="BF33" s="1889"/>
      <c r="BG33" s="1889"/>
      <c r="BH33" s="1889"/>
      <c r="BI33" s="1889"/>
      <c r="BJ33" s="1889"/>
      <c r="BK33" s="1889"/>
      <c r="BL33" s="1889"/>
      <c r="BM33" s="1889"/>
      <c r="BN33" s="1889"/>
      <c r="BO33" s="1889"/>
      <c r="BP33" s="1889"/>
      <c r="BQ33" s="1889"/>
      <c r="BR33" s="1889"/>
      <c r="BS33" s="1890"/>
      <c r="BT33" s="9"/>
      <c r="BU33" s="46" t="s">
        <v>1199</v>
      </c>
      <c r="BV33" s="51">
        <v>40192</v>
      </c>
      <c r="BW33" s="68">
        <f t="shared" ref="BW33:BW38" si="10">Q33</f>
        <v>0</v>
      </c>
      <c r="BX33" s="68">
        <f t="shared" ref="BX33:BX38" si="11">W33</f>
        <v>0</v>
      </c>
      <c r="BY33" s="68">
        <f t="shared" si="0"/>
        <v>0</v>
      </c>
      <c r="BZ33" s="126">
        <f t="shared" si="1"/>
        <v>0</v>
      </c>
      <c r="CA33" s="78"/>
      <c r="CB33" s="395"/>
      <c r="CC33" s="396"/>
      <c r="CD33" s="91"/>
      <c r="CE33" s="134"/>
      <c r="CF33" s="137"/>
      <c r="CG33" s="76">
        <f t="shared" si="2"/>
        <v>0</v>
      </c>
      <c r="CH33" s="126">
        <f t="shared" si="3"/>
        <v>0</v>
      </c>
      <c r="CI33" s="91"/>
      <c r="CJ33" s="378">
        <v>401921</v>
      </c>
      <c r="CK33" s="378">
        <v>401923</v>
      </c>
      <c r="CM33" s="378"/>
    </row>
    <row r="34" spans="1:91" x14ac:dyDescent="0.15">
      <c r="A34" s="1206"/>
      <c r="B34" s="1019" t="s">
        <v>216</v>
      </c>
      <c r="C34" s="1015"/>
      <c r="D34" s="1015"/>
      <c r="E34" s="1071" t="s">
        <v>14</v>
      </c>
      <c r="F34" s="1071"/>
      <c r="G34" s="1072"/>
      <c r="H34" s="1481"/>
      <c r="I34" s="1482"/>
      <c r="J34" s="1482"/>
      <c r="K34" s="1482"/>
      <c r="L34" s="1482"/>
      <c r="M34" s="1483"/>
      <c r="N34" s="1077">
        <f>IFERROR(VLOOKUP($CJ34,・!$G$2:$H$430,2,FALSE),"")</f>
        <v>130</v>
      </c>
      <c r="O34" s="1078"/>
      <c r="P34" s="1079"/>
      <c r="Q34" s="960"/>
      <c r="R34" s="960"/>
      <c r="S34" s="961"/>
      <c r="T34" s="1530"/>
      <c r="U34" s="1482"/>
      <c r="V34" s="1482"/>
      <c r="W34" s="1482"/>
      <c r="X34" s="1482"/>
      <c r="Y34" s="1531"/>
      <c r="Z34" s="967"/>
      <c r="AA34" s="968"/>
      <c r="AB34" s="968"/>
      <c r="AC34" s="968"/>
      <c r="AD34" s="968"/>
      <c r="AE34" s="968"/>
      <c r="AF34" s="968"/>
      <c r="AG34" s="968"/>
      <c r="AH34" s="968"/>
      <c r="AI34" s="968"/>
      <c r="AJ34" s="968"/>
      <c r="AK34" s="968"/>
      <c r="AL34" s="968"/>
      <c r="AM34" s="968"/>
      <c r="AN34" s="968"/>
      <c r="AO34" s="968"/>
      <c r="AP34" s="968"/>
      <c r="AQ34" s="969"/>
      <c r="AR34" s="1920"/>
      <c r="AS34" s="953"/>
      <c r="AT34" s="953"/>
      <c r="AU34" s="953"/>
      <c r="AV34" s="953"/>
      <c r="AW34" s="953"/>
      <c r="AX34" s="953"/>
      <c r="AY34" s="953"/>
      <c r="AZ34" s="953"/>
      <c r="BA34" s="953"/>
      <c r="BB34" s="1921"/>
      <c r="BC34" s="1891"/>
      <c r="BD34" s="1258"/>
      <c r="BE34" s="1258"/>
      <c r="BF34" s="1258"/>
      <c r="BG34" s="1258"/>
      <c r="BH34" s="1258"/>
      <c r="BI34" s="1258"/>
      <c r="BJ34" s="1258"/>
      <c r="BK34" s="1258"/>
      <c r="BL34" s="1258"/>
      <c r="BM34" s="1258"/>
      <c r="BN34" s="1258"/>
      <c r="BO34" s="1258"/>
      <c r="BP34" s="1258"/>
      <c r="BQ34" s="1258"/>
      <c r="BR34" s="1258"/>
      <c r="BS34" s="1892"/>
      <c r="BT34" s="9"/>
      <c r="BU34" s="46" t="s">
        <v>1200</v>
      </c>
      <c r="BV34" s="51">
        <v>40193</v>
      </c>
      <c r="BW34" s="68">
        <f t="shared" si="10"/>
        <v>0</v>
      </c>
      <c r="BX34" s="68">
        <f t="shared" si="11"/>
        <v>0</v>
      </c>
      <c r="BY34" s="68">
        <f t="shared" si="0"/>
        <v>0</v>
      </c>
      <c r="BZ34" s="126">
        <f t="shared" si="1"/>
        <v>0</v>
      </c>
      <c r="CA34" s="78"/>
      <c r="CB34" s="395"/>
      <c r="CC34" s="396"/>
      <c r="CD34" s="91"/>
      <c r="CE34" s="134"/>
      <c r="CF34" s="137"/>
      <c r="CG34" s="76">
        <f t="shared" si="2"/>
        <v>0</v>
      </c>
      <c r="CH34" s="126">
        <f t="shared" si="3"/>
        <v>0</v>
      </c>
      <c r="CI34" s="91"/>
      <c r="CJ34" s="378">
        <v>401931</v>
      </c>
      <c r="CK34" s="378">
        <v>401933</v>
      </c>
      <c r="CM34" s="378"/>
    </row>
    <row r="35" spans="1:91" x14ac:dyDescent="0.15">
      <c r="A35" s="1206"/>
      <c r="B35" s="1019" t="s">
        <v>217</v>
      </c>
      <c r="C35" s="1015"/>
      <c r="D35" s="1015"/>
      <c r="E35" s="1071" t="s">
        <v>14</v>
      </c>
      <c r="F35" s="1071"/>
      <c r="G35" s="1072"/>
      <c r="H35" s="1481"/>
      <c r="I35" s="1482"/>
      <c r="J35" s="1482"/>
      <c r="K35" s="1482"/>
      <c r="L35" s="1482"/>
      <c r="M35" s="1483"/>
      <c r="N35" s="1077">
        <f>IFERROR(VLOOKUP($CJ35,・!$G$2:$H$430,2,FALSE),"")</f>
        <v>930</v>
      </c>
      <c r="O35" s="1078"/>
      <c r="P35" s="1079"/>
      <c r="Q35" s="960"/>
      <c r="R35" s="960"/>
      <c r="S35" s="961"/>
      <c r="T35" s="1530"/>
      <c r="U35" s="1482"/>
      <c r="V35" s="1482"/>
      <c r="W35" s="1482"/>
      <c r="X35" s="1482"/>
      <c r="Y35" s="1531"/>
      <c r="Z35" s="967"/>
      <c r="AA35" s="968"/>
      <c r="AB35" s="968"/>
      <c r="AC35" s="968"/>
      <c r="AD35" s="968"/>
      <c r="AE35" s="968"/>
      <c r="AF35" s="968"/>
      <c r="AG35" s="968"/>
      <c r="AH35" s="968"/>
      <c r="AI35" s="968"/>
      <c r="AJ35" s="968"/>
      <c r="AK35" s="968"/>
      <c r="AL35" s="968"/>
      <c r="AM35" s="968"/>
      <c r="AN35" s="968"/>
      <c r="AO35" s="968"/>
      <c r="AP35" s="968"/>
      <c r="AQ35" s="969"/>
      <c r="AR35" s="1920"/>
      <c r="AS35" s="953"/>
      <c r="AT35" s="953"/>
      <c r="AU35" s="953"/>
      <c r="AV35" s="953"/>
      <c r="AW35" s="953"/>
      <c r="AX35" s="953"/>
      <c r="AY35" s="953"/>
      <c r="AZ35" s="953"/>
      <c r="BA35" s="953"/>
      <c r="BB35" s="1921"/>
      <c r="BC35" s="1891"/>
      <c r="BD35" s="1258"/>
      <c r="BE35" s="1258"/>
      <c r="BF35" s="1258"/>
      <c r="BG35" s="1258"/>
      <c r="BH35" s="1258"/>
      <c r="BI35" s="1258"/>
      <c r="BJ35" s="1258"/>
      <c r="BK35" s="1258"/>
      <c r="BL35" s="1258"/>
      <c r="BM35" s="1258"/>
      <c r="BN35" s="1258"/>
      <c r="BO35" s="1258"/>
      <c r="BP35" s="1258"/>
      <c r="BQ35" s="1258"/>
      <c r="BR35" s="1258"/>
      <c r="BS35" s="1892"/>
      <c r="BT35" s="9"/>
      <c r="BU35" s="46" t="s">
        <v>1201</v>
      </c>
      <c r="BV35" s="51">
        <v>40194</v>
      </c>
      <c r="BW35" s="68">
        <f t="shared" si="10"/>
        <v>0</v>
      </c>
      <c r="BX35" s="68">
        <f t="shared" si="11"/>
        <v>0</v>
      </c>
      <c r="BY35" s="68">
        <f t="shared" si="0"/>
        <v>0</v>
      </c>
      <c r="BZ35" s="126">
        <f t="shared" si="1"/>
        <v>0</v>
      </c>
      <c r="CA35" s="78"/>
      <c r="CB35" s="395"/>
      <c r="CC35" s="396"/>
      <c r="CD35" s="91"/>
      <c r="CE35" s="134"/>
      <c r="CF35" s="137"/>
      <c r="CG35" s="76">
        <f t="shared" si="2"/>
        <v>0</v>
      </c>
      <c r="CH35" s="126">
        <f t="shared" si="3"/>
        <v>0</v>
      </c>
      <c r="CI35" s="91"/>
      <c r="CJ35" s="378">
        <v>401941</v>
      </c>
      <c r="CK35" s="378">
        <v>401943</v>
      </c>
      <c r="CM35" s="378"/>
    </row>
    <row r="36" spans="1:91" x14ac:dyDescent="0.15">
      <c r="A36" s="1206"/>
      <c r="B36" s="1019" t="s">
        <v>218</v>
      </c>
      <c r="C36" s="1015"/>
      <c r="D36" s="1015"/>
      <c r="E36" s="1071" t="s">
        <v>14</v>
      </c>
      <c r="F36" s="1071"/>
      <c r="G36" s="1072"/>
      <c r="H36" s="1481"/>
      <c r="I36" s="1482"/>
      <c r="J36" s="1482"/>
      <c r="K36" s="1482"/>
      <c r="L36" s="1482"/>
      <c r="M36" s="1483"/>
      <c r="N36" s="1077">
        <f>IFERROR(VLOOKUP($CJ36,・!$G$2:$H$430,2,FALSE),"")</f>
        <v>1560</v>
      </c>
      <c r="O36" s="1078"/>
      <c r="P36" s="1079"/>
      <c r="Q36" s="960"/>
      <c r="R36" s="960"/>
      <c r="S36" s="961"/>
      <c r="T36" s="1530"/>
      <c r="U36" s="1482"/>
      <c r="V36" s="1482"/>
      <c r="W36" s="1482"/>
      <c r="X36" s="1482"/>
      <c r="Y36" s="1531"/>
      <c r="Z36" s="967"/>
      <c r="AA36" s="968"/>
      <c r="AB36" s="968"/>
      <c r="AC36" s="968"/>
      <c r="AD36" s="968"/>
      <c r="AE36" s="968"/>
      <c r="AF36" s="968"/>
      <c r="AG36" s="968"/>
      <c r="AH36" s="968"/>
      <c r="AI36" s="968"/>
      <c r="AJ36" s="968"/>
      <c r="AK36" s="968"/>
      <c r="AL36" s="968"/>
      <c r="AM36" s="968"/>
      <c r="AN36" s="968"/>
      <c r="AO36" s="968"/>
      <c r="AP36" s="968"/>
      <c r="AQ36" s="969"/>
      <c r="AR36" s="1920"/>
      <c r="AS36" s="953"/>
      <c r="AT36" s="953"/>
      <c r="AU36" s="953"/>
      <c r="AV36" s="953"/>
      <c r="AW36" s="953"/>
      <c r="AX36" s="953"/>
      <c r="AY36" s="953"/>
      <c r="AZ36" s="953"/>
      <c r="BA36" s="953"/>
      <c r="BB36" s="1921"/>
      <c r="BC36" s="1891"/>
      <c r="BD36" s="1258"/>
      <c r="BE36" s="1258"/>
      <c r="BF36" s="1258"/>
      <c r="BG36" s="1258"/>
      <c r="BH36" s="1258"/>
      <c r="BI36" s="1258"/>
      <c r="BJ36" s="1258"/>
      <c r="BK36" s="1258"/>
      <c r="BL36" s="1258"/>
      <c r="BM36" s="1258"/>
      <c r="BN36" s="1258"/>
      <c r="BO36" s="1258"/>
      <c r="BP36" s="1258"/>
      <c r="BQ36" s="1258"/>
      <c r="BR36" s="1258"/>
      <c r="BS36" s="1892"/>
      <c r="BT36" s="9"/>
      <c r="BU36" s="46" t="s">
        <v>1202</v>
      </c>
      <c r="BV36" s="51">
        <v>340197</v>
      </c>
      <c r="BW36" s="68">
        <f t="shared" si="10"/>
        <v>0</v>
      </c>
      <c r="BX36" s="68">
        <f t="shared" si="11"/>
        <v>0</v>
      </c>
      <c r="BY36" s="68">
        <f t="shared" si="0"/>
        <v>0</v>
      </c>
      <c r="BZ36" s="126">
        <f t="shared" si="1"/>
        <v>0</v>
      </c>
      <c r="CA36" s="78"/>
      <c r="CB36" s="395"/>
      <c r="CC36" s="396"/>
      <c r="CD36" s="91"/>
      <c r="CE36" s="134"/>
      <c r="CF36" s="137"/>
      <c r="CG36" s="76">
        <f t="shared" si="2"/>
        <v>0</v>
      </c>
      <c r="CH36" s="126">
        <f t="shared" si="3"/>
        <v>0</v>
      </c>
      <c r="CI36" s="91"/>
      <c r="CJ36" s="378">
        <v>3401971</v>
      </c>
      <c r="CK36" s="378">
        <v>3401973</v>
      </c>
      <c r="CM36" s="378"/>
    </row>
    <row r="37" spans="1:91" x14ac:dyDescent="0.15">
      <c r="A37" s="1206"/>
      <c r="B37" s="1019" t="s">
        <v>219</v>
      </c>
      <c r="C37" s="1015"/>
      <c r="D37" s="1015"/>
      <c r="E37" s="1071" t="s">
        <v>14</v>
      </c>
      <c r="F37" s="1071"/>
      <c r="G37" s="1072"/>
      <c r="H37" s="1481"/>
      <c r="I37" s="1482"/>
      <c r="J37" s="1482"/>
      <c r="K37" s="1482"/>
      <c r="L37" s="1482"/>
      <c r="M37" s="1483"/>
      <c r="N37" s="1077">
        <f>IFERROR(VLOOKUP($CJ37,・!$G$2:$H$430,2,FALSE),"")</f>
        <v>300</v>
      </c>
      <c r="O37" s="1078"/>
      <c r="P37" s="1079"/>
      <c r="Q37" s="960"/>
      <c r="R37" s="960"/>
      <c r="S37" s="961"/>
      <c r="T37" s="1530"/>
      <c r="U37" s="1482"/>
      <c r="V37" s="1482"/>
      <c r="W37" s="1482"/>
      <c r="X37" s="1482"/>
      <c r="Y37" s="1531"/>
      <c r="Z37" s="967"/>
      <c r="AA37" s="968"/>
      <c r="AB37" s="968"/>
      <c r="AC37" s="968"/>
      <c r="AD37" s="968"/>
      <c r="AE37" s="968"/>
      <c r="AF37" s="968"/>
      <c r="AG37" s="968"/>
      <c r="AH37" s="968"/>
      <c r="AI37" s="968"/>
      <c r="AJ37" s="968"/>
      <c r="AK37" s="968"/>
      <c r="AL37" s="968"/>
      <c r="AM37" s="968"/>
      <c r="AN37" s="968"/>
      <c r="AO37" s="968"/>
      <c r="AP37" s="968"/>
      <c r="AQ37" s="969"/>
      <c r="AR37" s="1920"/>
      <c r="AS37" s="953"/>
      <c r="AT37" s="953"/>
      <c r="AU37" s="953"/>
      <c r="AV37" s="953"/>
      <c r="AW37" s="953"/>
      <c r="AX37" s="953"/>
      <c r="AY37" s="953"/>
      <c r="AZ37" s="953"/>
      <c r="BA37" s="953"/>
      <c r="BB37" s="1921"/>
      <c r="BC37" s="1891"/>
      <c r="BD37" s="1258"/>
      <c r="BE37" s="1258"/>
      <c r="BF37" s="1258"/>
      <c r="BG37" s="1258"/>
      <c r="BH37" s="1258"/>
      <c r="BI37" s="1258"/>
      <c r="BJ37" s="1258"/>
      <c r="BK37" s="1258"/>
      <c r="BL37" s="1258"/>
      <c r="BM37" s="1258"/>
      <c r="BN37" s="1258"/>
      <c r="BO37" s="1258"/>
      <c r="BP37" s="1258"/>
      <c r="BQ37" s="1258"/>
      <c r="BR37" s="1258"/>
      <c r="BS37" s="1892"/>
      <c r="BT37" s="9"/>
      <c r="BU37" s="46" t="s">
        <v>1203</v>
      </c>
      <c r="BV37" s="51">
        <v>40199</v>
      </c>
      <c r="BW37" s="68">
        <f t="shared" si="10"/>
        <v>0</v>
      </c>
      <c r="BX37" s="68">
        <f t="shared" si="11"/>
        <v>0</v>
      </c>
      <c r="BY37" s="68">
        <f t="shared" si="0"/>
        <v>0</v>
      </c>
      <c r="BZ37" s="126">
        <f t="shared" si="1"/>
        <v>0</v>
      </c>
      <c r="CA37" s="78"/>
      <c r="CB37" s="395"/>
      <c r="CC37" s="396"/>
      <c r="CD37" s="91"/>
      <c r="CE37" s="134"/>
      <c r="CF37" s="137"/>
      <c r="CG37" s="76">
        <f t="shared" si="2"/>
        <v>0</v>
      </c>
      <c r="CH37" s="126">
        <f t="shared" si="3"/>
        <v>0</v>
      </c>
      <c r="CI37" s="91"/>
      <c r="CJ37" s="378">
        <v>401991</v>
      </c>
      <c r="CK37" s="378">
        <v>401993</v>
      </c>
      <c r="CM37" s="378"/>
    </row>
    <row r="38" spans="1:91" ht="13.5" customHeight="1" thickBot="1" x14ac:dyDescent="0.2">
      <c r="A38" s="1206"/>
      <c r="B38" s="1938" t="s">
        <v>220</v>
      </c>
      <c r="C38" s="1939"/>
      <c r="D38" s="1939"/>
      <c r="E38" s="1364" t="s">
        <v>14</v>
      </c>
      <c r="F38" s="1364"/>
      <c r="G38" s="1365"/>
      <c r="H38" s="1368"/>
      <c r="I38" s="1335"/>
      <c r="J38" s="1335"/>
      <c r="K38" s="1335"/>
      <c r="L38" s="1335"/>
      <c r="M38" s="1369"/>
      <c r="N38" s="1303">
        <f>IFERROR(VLOOKUP($CJ38,・!$G$2:$H$430,2,FALSE),"")</f>
        <v>40</v>
      </c>
      <c r="O38" s="1304"/>
      <c r="P38" s="1305"/>
      <c r="Q38" s="1306"/>
      <c r="R38" s="1306"/>
      <c r="S38" s="1307"/>
      <c r="T38" s="1334"/>
      <c r="U38" s="1335"/>
      <c r="V38" s="1335"/>
      <c r="W38" s="1335"/>
      <c r="X38" s="1335"/>
      <c r="Y38" s="1336"/>
      <c r="Z38" s="1603"/>
      <c r="AA38" s="1604"/>
      <c r="AB38" s="1604"/>
      <c r="AC38" s="1604"/>
      <c r="AD38" s="1604"/>
      <c r="AE38" s="1604"/>
      <c r="AF38" s="1604"/>
      <c r="AG38" s="1604"/>
      <c r="AH38" s="1604"/>
      <c r="AI38" s="1604"/>
      <c r="AJ38" s="1604"/>
      <c r="AK38" s="1604"/>
      <c r="AL38" s="1604"/>
      <c r="AM38" s="1604"/>
      <c r="AN38" s="1604"/>
      <c r="AO38" s="1604"/>
      <c r="AP38" s="1604"/>
      <c r="AQ38" s="1605"/>
      <c r="AR38" s="1922"/>
      <c r="AS38" s="1923"/>
      <c r="AT38" s="1923"/>
      <c r="AU38" s="1923"/>
      <c r="AV38" s="1923"/>
      <c r="AW38" s="1923"/>
      <c r="AX38" s="1923"/>
      <c r="AY38" s="1923"/>
      <c r="AZ38" s="1923"/>
      <c r="BA38" s="1923"/>
      <c r="BB38" s="1924"/>
      <c r="BC38" s="1893"/>
      <c r="BD38" s="1894"/>
      <c r="BE38" s="1894"/>
      <c r="BF38" s="1894"/>
      <c r="BG38" s="1894"/>
      <c r="BH38" s="1894"/>
      <c r="BI38" s="1894"/>
      <c r="BJ38" s="1894"/>
      <c r="BK38" s="1894"/>
      <c r="BL38" s="1894"/>
      <c r="BM38" s="1894"/>
      <c r="BN38" s="1894"/>
      <c r="BO38" s="1894"/>
      <c r="BP38" s="1894"/>
      <c r="BQ38" s="1894"/>
      <c r="BR38" s="1894"/>
      <c r="BS38" s="1895"/>
      <c r="BT38" s="9"/>
      <c r="BU38" s="55" t="s">
        <v>1204</v>
      </c>
      <c r="BV38" s="65">
        <v>40200</v>
      </c>
      <c r="BW38" s="70">
        <f t="shared" si="10"/>
        <v>0</v>
      </c>
      <c r="BX38" s="70">
        <f t="shared" si="11"/>
        <v>0</v>
      </c>
      <c r="BY38" s="70">
        <f t="shared" si="0"/>
        <v>0</v>
      </c>
      <c r="BZ38" s="128">
        <f t="shared" si="1"/>
        <v>0</v>
      </c>
      <c r="CA38" s="80"/>
      <c r="CB38" s="397"/>
      <c r="CC38" s="398"/>
      <c r="CD38" s="91"/>
      <c r="CE38" s="135"/>
      <c r="CF38" s="139"/>
      <c r="CG38" s="77">
        <f t="shared" si="2"/>
        <v>0</v>
      </c>
      <c r="CH38" s="128">
        <f t="shared" si="3"/>
        <v>0</v>
      </c>
      <c r="CI38" s="91"/>
      <c r="CJ38" s="378">
        <v>402001</v>
      </c>
      <c r="CK38" s="378">
        <v>402003</v>
      </c>
      <c r="CM38" s="378"/>
    </row>
    <row r="39" spans="1:91" ht="13.5" customHeight="1" thickTop="1" thickBot="1" x14ac:dyDescent="0.2">
      <c r="A39" s="1206"/>
      <c r="B39" s="40" t="s">
        <v>1360</v>
      </c>
      <c r="C39" s="1366" t="s">
        <v>11</v>
      </c>
      <c r="D39" s="1367"/>
      <c r="E39" s="1941">
        <f>Q39</f>
        <v>0</v>
      </c>
      <c r="F39" s="1942"/>
      <c r="G39" s="1943"/>
      <c r="H39" s="1518"/>
      <c r="I39" s="1519"/>
      <c r="J39" s="1519"/>
      <c r="K39" s="1519"/>
      <c r="L39" s="1519"/>
      <c r="M39" s="1520"/>
      <c r="N39" s="1342">
        <f>SUM(N33:P38)</f>
        <v>4230</v>
      </c>
      <c r="O39" s="1343"/>
      <c r="P39" s="1343"/>
      <c r="Q39" s="1454">
        <f>SUM(Q33:S38)</f>
        <v>0</v>
      </c>
      <c r="R39" s="1454"/>
      <c r="S39" s="1455"/>
      <c r="T39" s="1518"/>
      <c r="U39" s="1519"/>
      <c r="V39" s="1519"/>
      <c r="W39" s="1519"/>
      <c r="X39" s="1519"/>
      <c r="Y39" s="1521"/>
      <c r="Z39" s="1912"/>
      <c r="AA39" s="1913"/>
      <c r="AB39" s="1913"/>
      <c r="AC39" s="1913"/>
      <c r="AD39" s="1913"/>
      <c r="AE39" s="1913"/>
      <c r="AF39" s="1913"/>
      <c r="AG39" s="1913"/>
      <c r="AH39" s="1913"/>
      <c r="AI39" s="1913"/>
      <c r="AJ39" s="1913"/>
      <c r="AK39" s="1913"/>
      <c r="AL39" s="1913"/>
      <c r="AM39" s="1913"/>
      <c r="AN39" s="1913"/>
      <c r="AO39" s="1913"/>
      <c r="AP39" s="1913"/>
      <c r="AQ39" s="1913"/>
      <c r="AR39" s="1914"/>
      <c r="AS39" s="1915"/>
      <c r="AT39" s="1915"/>
      <c r="AU39" s="1915"/>
      <c r="AV39" s="1915"/>
      <c r="AW39" s="1915"/>
      <c r="AX39" s="1915"/>
      <c r="AY39" s="1915"/>
      <c r="AZ39" s="1915"/>
      <c r="BA39" s="1915"/>
      <c r="BB39" s="1916"/>
      <c r="BC39" s="1909"/>
      <c r="BD39" s="1910"/>
      <c r="BE39" s="1910"/>
      <c r="BF39" s="1910"/>
      <c r="BG39" s="1910"/>
      <c r="BH39" s="1910"/>
      <c r="BI39" s="1910"/>
      <c r="BJ39" s="1910"/>
      <c r="BK39" s="1910"/>
      <c r="BL39" s="1910"/>
      <c r="BM39" s="1910"/>
      <c r="BN39" s="1910"/>
      <c r="BO39" s="1910"/>
      <c r="BP39" s="1910"/>
      <c r="BQ39" s="1910"/>
      <c r="BR39" s="1910"/>
      <c r="BS39" s="1911"/>
      <c r="BU39" s="152">
        <f>SUM(BY39,CA39:CC39,CG39)</f>
        <v>0</v>
      </c>
      <c r="BV39" s="153"/>
      <c r="BW39" s="154">
        <f>SUM(BW33:BW38)</f>
        <v>0</v>
      </c>
      <c r="BX39" s="154">
        <f t="shared" ref="BX39:BY39" si="12">SUM(BX33:BX38)</f>
        <v>0</v>
      </c>
      <c r="BY39" s="154">
        <f t="shared" si="12"/>
        <v>0</v>
      </c>
      <c r="BZ39" s="155"/>
      <c r="CA39" s="156">
        <f t="shared" ref="CA39:CC39" si="13">SUM(CA33:CA38)</f>
        <v>0</v>
      </c>
      <c r="CB39" s="399">
        <f t="shared" si="13"/>
        <v>0</v>
      </c>
      <c r="CC39" s="400">
        <f t="shared" si="13"/>
        <v>0</v>
      </c>
      <c r="CD39" s="91"/>
      <c r="CE39" s="183"/>
      <c r="CF39" s="184"/>
      <c r="CG39" s="154">
        <f>SUM(CG33:CG38)</f>
        <v>0</v>
      </c>
      <c r="CH39" s="155"/>
      <c r="CI39" s="91"/>
    </row>
    <row r="40" spans="1:91" s="110" customFormat="1" ht="12.75" customHeight="1" thickBot="1" x14ac:dyDescent="0.2">
      <c r="A40" s="1712" t="s">
        <v>1407</v>
      </c>
      <c r="B40" s="1713"/>
      <c r="C40" s="1713"/>
      <c r="D40" s="1714"/>
      <c r="E40" s="1612">
        <f>SUM(E39,E32,E23,E18,E12)</f>
        <v>0</v>
      </c>
      <c r="F40" s="1612"/>
      <c r="G40" s="1613"/>
      <c r="H40" s="1944"/>
      <c r="I40" s="1945"/>
      <c r="J40" s="1945"/>
      <c r="K40" s="1945"/>
      <c r="L40" s="1945"/>
      <c r="M40" s="1947"/>
      <c r="N40" s="1428">
        <f>SUM(N39,N32,N23,N18,N12)</f>
        <v>34100</v>
      </c>
      <c r="O40" s="1429"/>
      <c r="P40" s="1429"/>
      <c r="Q40" s="1430">
        <f>SUM(Q39,Q32,Q23,Q18,Q12)</f>
        <v>0</v>
      </c>
      <c r="R40" s="1430"/>
      <c r="S40" s="1431"/>
      <c r="T40" s="1944"/>
      <c r="U40" s="1945"/>
      <c r="V40" s="1945"/>
      <c r="W40" s="1945"/>
      <c r="X40" s="1945"/>
      <c r="Y40" s="1946"/>
      <c r="Z40" s="1948"/>
      <c r="AA40" s="1949"/>
      <c r="AB40" s="1949"/>
      <c r="AC40" s="1949"/>
      <c r="AD40" s="1949"/>
      <c r="AE40" s="1949"/>
      <c r="AF40" s="1949"/>
      <c r="AG40" s="1949"/>
      <c r="AH40" s="1949"/>
      <c r="AI40" s="1949"/>
      <c r="AJ40" s="1949"/>
      <c r="AK40" s="1949"/>
      <c r="AL40" s="1949"/>
      <c r="AM40" s="1949"/>
      <c r="AN40" s="1949"/>
      <c r="AO40" s="1949"/>
      <c r="AP40" s="1949"/>
      <c r="AQ40" s="1950"/>
      <c r="AR40" s="1386" t="s">
        <v>1407</v>
      </c>
      <c r="AS40" s="1387"/>
      <c r="AT40" s="1387"/>
      <c r="AU40" s="1387"/>
      <c r="AV40" s="1387"/>
      <c r="AW40" s="1388">
        <f>SUM(AW39,AW32,AW23,AW18,AW12)</f>
        <v>7260</v>
      </c>
      <c r="AX40" s="1389"/>
      <c r="AY40" s="1389"/>
      <c r="AZ40" s="1390">
        <f>SUM(AZ32,AZ23,AZ18,AZ12)</f>
        <v>0</v>
      </c>
      <c r="BA40" s="1390"/>
      <c r="BB40" s="1391"/>
      <c r="BC40" s="1884"/>
      <c r="BD40" s="1885"/>
      <c r="BE40" s="1885"/>
      <c r="BF40" s="1885"/>
      <c r="BG40" s="1885"/>
      <c r="BH40" s="1885"/>
      <c r="BI40" s="1885"/>
      <c r="BJ40" s="1885"/>
      <c r="BK40" s="1885"/>
      <c r="BL40" s="1885"/>
      <c r="BM40" s="1885"/>
      <c r="BN40" s="1885"/>
      <c r="BO40" s="1885"/>
      <c r="BP40" s="1885"/>
      <c r="BQ40" s="1885"/>
      <c r="BR40" s="1886"/>
      <c r="BS40" s="1887"/>
      <c r="BU40" s="160">
        <f>SUM(BU39,BU32,BU23,BU18,BU12)</f>
        <v>0</v>
      </c>
      <c r="BV40" s="163"/>
      <c r="BW40" s="161">
        <f>SUM(BW39,BW32,BW23,BW18,BW12)</f>
        <v>0</v>
      </c>
      <c r="BX40" s="161">
        <f>SUM(BX39,BX32,BX23,BX18,BX12)</f>
        <v>0</v>
      </c>
      <c r="BY40" s="161">
        <f>SUM(BY39,BY32,BY23,BY18,BY12)</f>
        <v>0</v>
      </c>
      <c r="BZ40" s="185"/>
      <c r="CA40" s="169">
        <f>SUM(CA39,CA32,CA23,CA18,CA12)</f>
        <v>0</v>
      </c>
      <c r="CB40" s="409">
        <f>SUM(CB39,CB32,CB23,CB18,CB12)</f>
        <v>0</v>
      </c>
      <c r="CC40" s="410">
        <f>SUM(CC39,CC32,CC23,CC18,CC12)</f>
        <v>0</v>
      </c>
      <c r="CD40" s="162"/>
      <c r="CE40" s="186"/>
      <c r="CF40" s="187"/>
      <c r="CG40" s="161">
        <f>SUM(CG39,CG32,CG23,CG18,CG12)</f>
        <v>0</v>
      </c>
      <c r="CH40" s="188"/>
      <c r="CI40" s="92">
        <f>SUM(BY40:CH40)</f>
        <v>0</v>
      </c>
      <c r="CM40" s="385"/>
    </row>
    <row r="41" spans="1:91" s="7" customFormat="1" ht="17.25" customHeight="1" thickBot="1" x14ac:dyDescent="0.2">
      <c r="A41"/>
      <c r="B41" s="1204" t="s">
        <v>1593</v>
      </c>
      <c r="C41" s="1204"/>
      <c r="D41" s="1204"/>
      <c r="E41" s="1204"/>
      <c r="F41" s="1204"/>
      <c r="G41" s="1204"/>
      <c r="H41" s="1204"/>
      <c r="I41" s="1204"/>
      <c r="J41" s="1204"/>
      <c r="K41" s="1204"/>
      <c r="L41" s="1204"/>
      <c r="M41" s="1204"/>
      <c r="N41" s="1204"/>
      <c r="O41" s="1204"/>
      <c r="P41" s="1204"/>
      <c r="Q41" s="1204"/>
      <c r="R41" s="1204"/>
      <c r="S41" s="1204"/>
      <c r="T41" s="1204"/>
      <c r="U41" s="1204"/>
      <c r="V41" s="1204"/>
      <c r="W41" s="1204"/>
      <c r="X41" s="1204"/>
      <c r="Y41" s="1204"/>
      <c r="Z41" s="1204"/>
      <c r="AA41" s="1204"/>
      <c r="AB41" s="1204"/>
      <c r="AC41" s="1204"/>
      <c r="AD41" s="1204"/>
      <c r="AE41" s="1204"/>
      <c r="AF41" s="1204"/>
      <c r="AG41" s="1204"/>
      <c r="AH41" s="1204"/>
      <c r="AI41" s="1204"/>
      <c r="AJ41" s="1204"/>
      <c r="AK41" s="1204"/>
      <c r="AL41" s="1204"/>
      <c r="AM41" s="1204"/>
      <c r="AN41" s="1204"/>
      <c r="AO41" s="1204"/>
      <c r="AP41" s="1204"/>
      <c r="AQ41" s="1204"/>
      <c r="AR41" s="1204"/>
      <c r="AS41" s="1204"/>
      <c r="AT41" s="1204"/>
      <c r="AU41" s="1204"/>
      <c r="AV41" s="1204"/>
      <c r="AW41" s="1204"/>
      <c r="AX41" s="1204"/>
      <c r="AY41" s="1204"/>
      <c r="AZ41" s="1204"/>
      <c r="BA41" s="1204"/>
      <c r="BB41" s="1204"/>
      <c r="BC41" s="1204"/>
      <c r="BD41" s="1204"/>
      <c r="BE41" s="1204"/>
      <c r="BF41" s="1204"/>
      <c r="BG41" s="1204"/>
      <c r="BH41" s="1204"/>
      <c r="BI41" s="1204"/>
      <c r="BJ41" s="1204"/>
      <c r="BK41" s="1204"/>
      <c r="BL41" s="1204"/>
      <c r="BM41" s="1204"/>
      <c r="BN41" s="1204"/>
      <c r="BO41" s="1204"/>
      <c r="BP41" s="1204"/>
      <c r="BQ41" s="1204"/>
      <c r="BR41" s="1204"/>
      <c r="BS41" s="1204"/>
      <c r="BU41" s="164"/>
      <c r="BV41" s="164"/>
      <c r="BW41" s="193"/>
      <c r="BX41" s="193"/>
      <c r="BY41" s="194">
        <f>SUM(BY40,CG40)</f>
        <v>0</v>
      </c>
      <c r="BZ41" s="164"/>
      <c r="CA41" s="71"/>
      <c r="CB41" s="193"/>
      <c r="CC41" s="193"/>
      <c r="CD41" s="164"/>
      <c r="CE41" s="164"/>
      <c r="CF41" s="164"/>
      <c r="CG41" s="193"/>
      <c r="CH41" s="193"/>
      <c r="CI41" s="193"/>
      <c r="CM41" s="380"/>
    </row>
    <row r="42" spans="1:91" ht="12.75" customHeight="1" thickBot="1"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U42" s="164"/>
      <c r="BV42" s="164"/>
      <c r="BW42" s="164"/>
      <c r="BX42" s="164"/>
      <c r="BY42" s="109">
        <f>SUM(BY40,CG40)</f>
        <v>0</v>
      </c>
      <c r="BZ42" s="165"/>
      <c r="CA42" s="164"/>
      <c r="CB42" s="164"/>
      <c r="CC42" s="164"/>
      <c r="CD42" s="164"/>
      <c r="CE42" s="165"/>
      <c r="CF42" s="165"/>
      <c r="CG42" s="164"/>
      <c r="CH42" s="165"/>
      <c r="CI42" s="164"/>
    </row>
    <row r="43" spans="1:91" ht="12.75" customHeight="1" x14ac:dyDescent="0.1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row>
    <row r="44" spans="1:91" ht="12.75" customHeight="1" x14ac:dyDescent="0.1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row>
    <row r="45" spans="1:91" ht="12.75" customHeight="1" x14ac:dyDescent="0.1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row>
    <row r="46" spans="1:91" ht="12.75" customHeight="1" x14ac:dyDescent="0.1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row>
    <row r="47" spans="1:91" ht="11.25" customHeight="1" x14ac:dyDescent="0.1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row>
    <row r="48" spans="1:91" s="7" customFormat="1" ht="12.95" customHeight="1" x14ac:dyDescent="0.15">
      <c r="BZ48" s="119"/>
      <c r="CE48" s="119"/>
      <c r="CF48" s="119"/>
      <c r="CH48" s="119"/>
      <c r="CM48" s="383"/>
    </row>
    <row r="49" spans="78:91" s="7" customFormat="1" ht="12.95" customHeight="1" x14ac:dyDescent="0.15">
      <c r="BZ49" s="119"/>
      <c r="CE49" s="119"/>
      <c r="CF49" s="119"/>
      <c r="CH49" s="119"/>
      <c r="CM49" s="383"/>
    </row>
    <row r="50" spans="78:91" s="7" customFormat="1" ht="12.95" customHeight="1" x14ac:dyDescent="0.15">
      <c r="BZ50" s="119"/>
      <c r="CE50" s="119"/>
      <c r="CF50" s="119"/>
      <c r="CH50" s="119"/>
      <c r="CM50" s="383"/>
    </row>
    <row r="51" spans="78:91" s="7" customFormat="1" ht="12.95" customHeight="1" x14ac:dyDescent="0.15">
      <c r="BZ51" s="119"/>
      <c r="CE51" s="119"/>
      <c r="CF51" s="119"/>
      <c r="CH51" s="119"/>
      <c r="CM51" s="383"/>
    </row>
    <row r="52" spans="78:91" s="7" customFormat="1" ht="12.95" customHeight="1" x14ac:dyDescent="0.15">
      <c r="BZ52" s="119"/>
      <c r="CE52" s="119"/>
      <c r="CF52" s="119"/>
      <c r="CH52" s="119"/>
      <c r="CM52" s="383"/>
    </row>
    <row r="53" spans="78:91" s="7" customFormat="1" ht="12.95" customHeight="1" x14ac:dyDescent="0.15">
      <c r="BZ53" s="119"/>
      <c r="CE53" s="119"/>
      <c r="CF53" s="119"/>
      <c r="CH53" s="119"/>
      <c r="CM53" s="383"/>
    </row>
    <row r="54" spans="78:91" s="7" customFormat="1" ht="12.95" customHeight="1" x14ac:dyDescent="0.15">
      <c r="BZ54" s="119"/>
      <c r="CE54" s="119"/>
      <c r="CF54" s="119"/>
      <c r="CH54" s="119"/>
      <c r="CM54" s="383"/>
    </row>
    <row r="55" spans="78:91" s="7" customFormat="1" ht="12.95" customHeight="1" x14ac:dyDescent="0.15">
      <c r="BZ55" s="119"/>
      <c r="CE55" s="119"/>
      <c r="CF55" s="119"/>
      <c r="CH55" s="119"/>
      <c r="CM55" s="383"/>
    </row>
    <row r="56" spans="78:91" s="7" customFormat="1" ht="12.95" customHeight="1" x14ac:dyDescent="0.15">
      <c r="BZ56" s="119"/>
      <c r="CE56" s="119"/>
      <c r="CF56" s="119"/>
      <c r="CH56" s="119"/>
      <c r="CM56" s="383"/>
    </row>
    <row r="57" spans="78:91" s="7" customFormat="1" ht="12.95" customHeight="1" x14ac:dyDescent="0.15">
      <c r="BZ57" s="119"/>
      <c r="CE57" s="119"/>
      <c r="CF57" s="119"/>
      <c r="CH57" s="119"/>
      <c r="CM57" s="383"/>
    </row>
    <row r="58" spans="78:91" s="7" customFormat="1" ht="12.95" customHeight="1" x14ac:dyDescent="0.15">
      <c r="BZ58" s="119"/>
      <c r="CE58" s="119"/>
      <c r="CF58" s="119"/>
      <c r="CH58" s="119"/>
      <c r="CM58" s="383"/>
    </row>
    <row r="59" spans="78:91" s="7" customFormat="1" ht="12.95" customHeight="1" x14ac:dyDescent="0.15">
      <c r="BZ59" s="119"/>
      <c r="CE59" s="119"/>
      <c r="CF59" s="119"/>
      <c r="CH59" s="119"/>
      <c r="CM59" s="383"/>
    </row>
    <row r="60" spans="78:91" s="7" customFormat="1" ht="12.95" customHeight="1" x14ac:dyDescent="0.15">
      <c r="BZ60" s="119"/>
      <c r="CE60" s="119"/>
      <c r="CF60" s="119"/>
      <c r="CH60" s="119"/>
      <c r="CM60" s="383"/>
    </row>
    <row r="61" spans="78:91" s="7" customFormat="1" ht="12.95" customHeight="1" x14ac:dyDescent="0.15">
      <c r="BZ61" s="119"/>
      <c r="CE61" s="119"/>
      <c r="CF61" s="119"/>
      <c r="CH61" s="119"/>
      <c r="CM61" s="383"/>
    </row>
    <row r="62" spans="78:91" s="7" customFormat="1" ht="12.95" customHeight="1" x14ac:dyDescent="0.15">
      <c r="BZ62" s="119"/>
      <c r="CE62" s="119"/>
      <c r="CF62" s="119"/>
      <c r="CH62" s="119"/>
      <c r="CM62" s="383"/>
    </row>
    <row r="63" spans="78:91" s="7" customFormat="1" ht="12.95" customHeight="1" x14ac:dyDescent="0.15">
      <c r="BZ63" s="119"/>
      <c r="CE63" s="119"/>
      <c r="CF63" s="119"/>
      <c r="CH63" s="119"/>
      <c r="CM63" s="383"/>
    </row>
    <row r="64" spans="78:91" s="7" customFormat="1" ht="12.95" customHeight="1" x14ac:dyDescent="0.15">
      <c r="BZ64" s="119"/>
      <c r="CE64" s="119"/>
      <c r="CF64" s="119"/>
      <c r="CH64" s="119"/>
      <c r="CM64" s="383"/>
    </row>
    <row r="65" spans="1:91" s="7" customFormat="1" ht="12.95" customHeight="1" x14ac:dyDescent="0.15">
      <c r="BZ65" s="119"/>
      <c r="CE65" s="119"/>
      <c r="CF65" s="119"/>
      <c r="CH65" s="119"/>
      <c r="CM65" s="383"/>
    </row>
    <row r="66" spans="1:91" s="7" customFormat="1" ht="12.95" customHeight="1" x14ac:dyDescent="0.15">
      <c r="BZ66" s="119"/>
      <c r="CE66" s="119"/>
      <c r="CF66" s="119"/>
      <c r="CH66" s="119"/>
      <c r="CM66" s="383"/>
    </row>
    <row r="67" spans="1:91" s="7" customFormat="1" ht="12.95" customHeight="1" x14ac:dyDescent="0.15">
      <c r="BZ67" s="119"/>
      <c r="CE67" s="119"/>
      <c r="CF67" s="119"/>
      <c r="CH67" s="119"/>
      <c r="CM67" s="383"/>
    </row>
    <row r="68" spans="1:91" s="7" customFormat="1" ht="12.95" customHeight="1" x14ac:dyDescent="0.15">
      <c r="BZ68" s="119"/>
      <c r="CE68" s="119"/>
      <c r="CF68" s="119"/>
      <c r="CH68" s="119"/>
      <c r="CM68" s="383"/>
    </row>
    <row r="69" spans="1:91" s="7" customFormat="1" ht="12.95" customHeight="1" x14ac:dyDescent="0.15">
      <c r="BZ69" s="119"/>
      <c r="CE69" s="119"/>
      <c r="CF69" s="119"/>
      <c r="CH69" s="119"/>
      <c r="CM69" s="383"/>
    </row>
    <row r="70" spans="1:91" s="7" customFormat="1" ht="12.95" customHeight="1" x14ac:dyDescent="0.15">
      <c r="BZ70" s="119"/>
      <c r="CE70" s="119"/>
      <c r="CF70" s="119"/>
      <c r="CH70" s="119"/>
      <c r="CM70" s="383"/>
    </row>
    <row r="71" spans="1:91" s="7" customFormat="1" ht="12.95" customHeight="1" x14ac:dyDescent="0.15">
      <c r="BZ71" s="119"/>
      <c r="CE71" s="119"/>
      <c r="CF71" s="119"/>
      <c r="CH71" s="119"/>
      <c r="CM71" s="383"/>
    </row>
    <row r="72" spans="1:91" s="7" customFormat="1" ht="12.95" customHeight="1" x14ac:dyDescent="0.15">
      <c r="BZ72" s="119"/>
      <c r="CE72" s="119"/>
      <c r="CF72" s="119"/>
      <c r="CH72" s="119"/>
      <c r="CM72" s="383"/>
    </row>
    <row r="73" spans="1:91" s="7" customFormat="1" ht="12.95" customHeight="1" x14ac:dyDescent="0.15">
      <c r="BZ73" s="119"/>
      <c r="CE73" s="119"/>
      <c r="CF73" s="119"/>
      <c r="CH73" s="119"/>
      <c r="CM73" s="383"/>
    </row>
    <row r="74" spans="1:91" s="7" customFormat="1" ht="12.95" customHeight="1" x14ac:dyDescent="0.15">
      <c r="BZ74" s="119"/>
      <c r="CE74" s="119"/>
      <c r="CF74" s="119"/>
      <c r="CH74" s="119"/>
      <c r="CM74" s="383"/>
    </row>
    <row r="75" spans="1:91" s="7" customFormat="1" ht="12.95" customHeight="1" x14ac:dyDescent="0.15">
      <c r="BZ75" s="119"/>
      <c r="CE75" s="119"/>
      <c r="CF75" s="119"/>
      <c r="CH75" s="119"/>
      <c r="CM75" s="383"/>
    </row>
    <row r="76" spans="1:91" s="7" customFormat="1" ht="12.95" customHeight="1" x14ac:dyDescent="0.15">
      <c r="BZ76" s="119"/>
      <c r="CE76" s="119"/>
      <c r="CF76" s="119"/>
      <c r="CH76" s="119"/>
      <c r="CM76" s="383"/>
    </row>
    <row r="77" spans="1:91" s="7" customFormat="1" ht="12.95" customHeight="1" x14ac:dyDescent="0.15">
      <c r="BZ77" s="119"/>
      <c r="CE77" s="119"/>
      <c r="CF77" s="119"/>
      <c r="CH77" s="119"/>
      <c r="CM77" s="383"/>
    </row>
    <row r="78" spans="1:91" s="7" customFormat="1" ht="12.95" customHeight="1" x14ac:dyDescent="0.1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Z78" s="119"/>
      <c r="CE78" s="119"/>
      <c r="CF78" s="119"/>
      <c r="CH78" s="119"/>
      <c r="CM78" s="383"/>
    </row>
    <row r="79" spans="1:91" s="7" customFormat="1" ht="12.95" customHeight="1" x14ac:dyDescent="0.1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Z79" s="119"/>
      <c r="CE79" s="119"/>
      <c r="CF79" s="119"/>
      <c r="CH79" s="119"/>
      <c r="CM79" s="383"/>
    </row>
    <row r="80" spans="1:91" s="7" customFormat="1" ht="12.95" customHeight="1" x14ac:dyDescent="0.1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Z80" s="119"/>
      <c r="CE80" s="119"/>
      <c r="CF80" s="119"/>
      <c r="CH80" s="119"/>
      <c r="CM80" s="383"/>
    </row>
    <row r="81" spans="1:91" s="7" customFormat="1" ht="12.95" customHeight="1" x14ac:dyDescent="0.1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Z81" s="119"/>
      <c r="CE81" s="119"/>
      <c r="CF81" s="119"/>
      <c r="CH81" s="119"/>
      <c r="CM81" s="383"/>
    </row>
    <row r="82" spans="1:91" s="7" customFormat="1" ht="12.95" customHeight="1" x14ac:dyDescent="0.1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Z82" s="119"/>
      <c r="CE82" s="119"/>
      <c r="CF82" s="119"/>
      <c r="CH82" s="119"/>
      <c r="CM82" s="383"/>
    </row>
    <row r="83" spans="1:91" s="7" customFormat="1" ht="12.95" customHeight="1" x14ac:dyDescent="0.1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Z83" s="119"/>
      <c r="CE83" s="119"/>
      <c r="CF83" s="119"/>
      <c r="CH83" s="119"/>
      <c r="CM83" s="383"/>
    </row>
    <row r="84" spans="1:91" ht="12.95" customHeight="1" x14ac:dyDescent="0.15">
      <c r="A84"/>
      <c r="B84"/>
      <c r="C84"/>
      <c r="D84"/>
      <c r="E84"/>
      <c r="F84"/>
      <c r="G84"/>
      <c r="H84"/>
      <c r="I84"/>
      <c r="J84"/>
      <c r="K84"/>
      <c r="L84"/>
      <c r="M84"/>
      <c r="N84"/>
      <c r="O84"/>
      <c r="P84"/>
      <c r="Q84"/>
      <c r="R84"/>
      <c r="S84"/>
      <c r="T84"/>
      <c r="U84"/>
      <c r="W84"/>
    </row>
    <row r="85" spans="1:91" ht="12.95" customHeight="1" x14ac:dyDescent="0.15">
      <c r="A85"/>
      <c r="B85"/>
      <c r="C85"/>
      <c r="D85"/>
      <c r="E85"/>
      <c r="F85"/>
      <c r="G85"/>
      <c r="H85"/>
      <c r="I85"/>
      <c r="J85"/>
      <c r="K85"/>
      <c r="L85"/>
      <c r="M85"/>
      <c r="N85"/>
      <c r="O85"/>
      <c r="P85"/>
      <c r="Q85"/>
      <c r="R85"/>
      <c r="S85"/>
      <c r="T85"/>
      <c r="U85"/>
      <c r="W85"/>
    </row>
    <row r="86" spans="1:91" ht="12.95" customHeight="1" x14ac:dyDescent="0.15">
      <c r="A86"/>
      <c r="B86"/>
      <c r="C86"/>
      <c r="D86"/>
      <c r="E86"/>
      <c r="F86"/>
      <c r="G86"/>
      <c r="H86"/>
      <c r="I86"/>
      <c r="J86"/>
      <c r="K86"/>
      <c r="L86"/>
      <c r="M86"/>
      <c r="N86"/>
      <c r="O86"/>
      <c r="P86"/>
      <c r="Q86"/>
      <c r="R86"/>
      <c r="S86"/>
      <c r="T86"/>
      <c r="U86"/>
      <c r="W86"/>
    </row>
    <row r="87" spans="1:91" ht="12.95" customHeight="1" x14ac:dyDescent="0.15">
      <c r="A87"/>
      <c r="B87"/>
      <c r="C87"/>
      <c r="D87"/>
      <c r="E87"/>
      <c r="F87"/>
      <c r="G87"/>
      <c r="H87"/>
      <c r="I87"/>
      <c r="J87"/>
      <c r="K87"/>
      <c r="L87"/>
      <c r="M87"/>
      <c r="N87"/>
      <c r="O87"/>
      <c r="P87"/>
      <c r="Q87"/>
      <c r="R87"/>
      <c r="S87"/>
      <c r="T87"/>
      <c r="U87"/>
      <c r="W87"/>
    </row>
    <row r="88" spans="1:91" ht="12.95" customHeight="1" x14ac:dyDescent="0.15">
      <c r="A88"/>
      <c r="B88"/>
      <c r="C88"/>
      <c r="D88"/>
      <c r="E88"/>
      <c r="F88"/>
      <c r="G88"/>
      <c r="H88"/>
      <c r="I88"/>
      <c r="J88"/>
      <c r="K88"/>
      <c r="L88"/>
      <c r="M88"/>
      <c r="N88"/>
      <c r="O88"/>
      <c r="P88"/>
      <c r="Q88"/>
      <c r="R88"/>
      <c r="S88"/>
      <c r="T88"/>
      <c r="U88"/>
      <c r="W88"/>
    </row>
    <row r="89" spans="1:91" ht="12.95" customHeight="1" x14ac:dyDescent="0.15">
      <c r="A89"/>
      <c r="B89"/>
      <c r="C89"/>
      <c r="D89"/>
      <c r="E89"/>
      <c r="F89"/>
      <c r="G89"/>
      <c r="H89"/>
      <c r="I89"/>
      <c r="J89"/>
      <c r="K89"/>
      <c r="L89"/>
      <c r="M89"/>
      <c r="N89"/>
      <c r="O89"/>
      <c r="P89"/>
      <c r="Q89"/>
      <c r="R89"/>
      <c r="S89"/>
      <c r="T89"/>
      <c r="U89"/>
      <c r="W89"/>
    </row>
    <row r="90" spans="1:91" ht="12.95" customHeight="1" x14ac:dyDescent="0.15">
      <c r="A90"/>
      <c r="B90"/>
      <c r="C90"/>
      <c r="D90"/>
      <c r="E90"/>
      <c r="F90"/>
      <c r="G90"/>
      <c r="H90"/>
      <c r="I90"/>
      <c r="J90"/>
      <c r="K90"/>
      <c r="L90"/>
      <c r="M90"/>
      <c r="N90"/>
      <c r="O90"/>
      <c r="P90"/>
      <c r="Q90"/>
      <c r="R90"/>
      <c r="S90"/>
      <c r="T90"/>
      <c r="U90"/>
      <c r="W90"/>
    </row>
    <row r="91" spans="1:91" ht="12.95" customHeight="1" x14ac:dyDescent="0.15">
      <c r="A91"/>
      <c r="B91"/>
      <c r="C91"/>
      <c r="D91"/>
      <c r="E91"/>
      <c r="F91"/>
      <c r="G91"/>
      <c r="H91"/>
      <c r="I91"/>
      <c r="J91"/>
      <c r="K91"/>
      <c r="L91"/>
      <c r="M91"/>
      <c r="N91"/>
      <c r="O91"/>
      <c r="P91"/>
      <c r="Q91"/>
      <c r="R91"/>
      <c r="S91"/>
      <c r="T91"/>
      <c r="U91"/>
      <c r="W91"/>
    </row>
    <row r="92" spans="1:91" ht="12.95" customHeight="1" x14ac:dyDescent="0.15">
      <c r="A92"/>
      <c r="B92"/>
      <c r="C92"/>
      <c r="D92"/>
      <c r="E92"/>
      <c r="F92"/>
      <c r="G92"/>
      <c r="H92"/>
      <c r="I92"/>
      <c r="J92"/>
      <c r="K92"/>
      <c r="L92"/>
      <c r="M92"/>
      <c r="N92"/>
      <c r="O92"/>
      <c r="P92"/>
      <c r="Q92"/>
      <c r="R92"/>
      <c r="S92"/>
      <c r="T92"/>
      <c r="U92"/>
      <c r="W92"/>
    </row>
    <row r="93" spans="1:91" ht="12.95" customHeight="1" x14ac:dyDescent="0.15">
      <c r="A93"/>
      <c r="B93"/>
      <c r="C93"/>
      <c r="D93"/>
      <c r="E93"/>
      <c r="F93"/>
      <c r="G93"/>
      <c r="H93"/>
      <c r="I93"/>
      <c r="J93"/>
      <c r="K93"/>
      <c r="L93"/>
      <c r="M93"/>
      <c r="N93"/>
      <c r="O93"/>
      <c r="P93"/>
      <c r="Q93"/>
      <c r="R93"/>
      <c r="S93"/>
      <c r="T93"/>
      <c r="U93"/>
      <c r="W93"/>
    </row>
    <row r="94" spans="1:91" ht="12.95" customHeight="1" x14ac:dyDescent="0.15">
      <c r="A94"/>
      <c r="B94"/>
      <c r="C94"/>
      <c r="D94"/>
      <c r="E94"/>
      <c r="F94"/>
      <c r="G94"/>
      <c r="H94"/>
      <c r="I94"/>
      <c r="J94"/>
      <c r="K94"/>
      <c r="L94"/>
      <c r="M94"/>
      <c r="N94"/>
      <c r="O94"/>
      <c r="P94"/>
      <c r="Q94"/>
      <c r="R94"/>
      <c r="S94"/>
      <c r="T94"/>
      <c r="U94"/>
      <c r="W94"/>
    </row>
    <row r="95" spans="1:91" ht="12.95" customHeight="1" x14ac:dyDescent="0.15">
      <c r="A95"/>
      <c r="B95"/>
      <c r="C95"/>
      <c r="D95"/>
      <c r="E95"/>
      <c r="F95"/>
      <c r="G95"/>
      <c r="H95"/>
      <c r="I95"/>
      <c r="J95"/>
      <c r="K95"/>
      <c r="L95"/>
      <c r="M95"/>
      <c r="N95"/>
      <c r="O95"/>
      <c r="P95"/>
      <c r="Q95"/>
      <c r="R95"/>
      <c r="S95"/>
      <c r="T95"/>
      <c r="U95"/>
      <c r="W95"/>
    </row>
    <row r="96" spans="1:91" ht="12.95" customHeight="1" x14ac:dyDescent="0.15">
      <c r="A96"/>
      <c r="B96"/>
      <c r="C96"/>
      <c r="D96"/>
      <c r="E96"/>
      <c r="F96"/>
      <c r="G96"/>
      <c r="H96"/>
      <c r="I96"/>
      <c r="J96"/>
      <c r="K96"/>
      <c r="L96"/>
      <c r="M96"/>
      <c r="N96"/>
      <c r="O96"/>
      <c r="P96"/>
      <c r="Q96"/>
      <c r="R96"/>
      <c r="S96"/>
      <c r="T96"/>
      <c r="U96"/>
      <c r="W96"/>
    </row>
    <row r="97" spans="1:23" ht="12.95" customHeight="1" x14ac:dyDescent="0.15">
      <c r="A97"/>
      <c r="B97"/>
      <c r="C97"/>
      <c r="D97"/>
      <c r="E97"/>
      <c r="F97"/>
      <c r="G97"/>
      <c r="H97"/>
      <c r="I97"/>
      <c r="J97"/>
      <c r="K97"/>
      <c r="L97"/>
      <c r="M97"/>
      <c r="N97"/>
      <c r="O97"/>
      <c r="P97"/>
      <c r="Q97"/>
      <c r="R97"/>
      <c r="S97"/>
      <c r="T97"/>
      <c r="U97"/>
      <c r="W97"/>
    </row>
    <row r="98" spans="1:23" ht="12.95" customHeight="1" x14ac:dyDescent="0.15">
      <c r="A98"/>
      <c r="B98"/>
      <c r="C98"/>
      <c r="D98"/>
      <c r="E98"/>
      <c r="F98"/>
      <c r="G98"/>
      <c r="H98"/>
      <c r="I98"/>
      <c r="J98"/>
      <c r="K98"/>
      <c r="L98"/>
      <c r="M98"/>
      <c r="N98"/>
      <c r="O98"/>
      <c r="P98"/>
      <c r="Q98"/>
      <c r="R98"/>
      <c r="S98"/>
      <c r="T98"/>
      <c r="U98"/>
      <c r="W98"/>
    </row>
    <row r="99" spans="1:23" ht="12.95" customHeight="1" x14ac:dyDescent="0.15">
      <c r="A99"/>
      <c r="B99"/>
      <c r="C99"/>
      <c r="D99"/>
      <c r="E99"/>
      <c r="F99"/>
      <c r="G99"/>
      <c r="H99"/>
      <c r="I99"/>
      <c r="J99"/>
      <c r="K99"/>
      <c r="L99"/>
      <c r="M99"/>
      <c r="N99"/>
      <c r="O99"/>
      <c r="P99"/>
      <c r="Q99"/>
      <c r="R99"/>
      <c r="S99"/>
      <c r="T99"/>
      <c r="U99"/>
      <c r="W99"/>
    </row>
    <row r="100" spans="1:23" ht="12" customHeight="1" x14ac:dyDescent="0.15">
      <c r="A100"/>
      <c r="B100"/>
      <c r="C100"/>
      <c r="D100"/>
      <c r="E100"/>
      <c r="F100"/>
      <c r="G100"/>
      <c r="H100"/>
      <c r="I100"/>
      <c r="J100"/>
      <c r="K100"/>
      <c r="L100"/>
      <c r="M100"/>
      <c r="N100"/>
      <c r="O100"/>
      <c r="P100"/>
      <c r="Q100"/>
      <c r="R100"/>
      <c r="S100"/>
      <c r="T100"/>
      <c r="U100"/>
      <c r="W100"/>
    </row>
    <row r="101" spans="1:23" ht="12.95" customHeight="1" x14ac:dyDescent="0.15">
      <c r="A101"/>
      <c r="B101"/>
      <c r="C101"/>
      <c r="D101"/>
      <c r="E101"/>
      <c r="F101"/>
      <c r="G101"/>
      <c r="H101"/>
      <c r="I101"/>
      <c r="J101"/>
      <c r="K101"/>
      <c r="L101"/>
      <c r="M101"/>
      <c r="N101"/>
      <c r="O101"/>
      <c r="P101"/>
      <c r="Q101"/>
      <c r="R101"/>
      <c r="S101"/>
      <c r="T101"/>
      <c r="U101"/>
      <c r="W101"/>
    </row>
    <row r="102" spans="1:23" ht="13.5" customHeight="1" x14ac:dyDescent="0.15">
      <c r="A102"/>
      <c r="B102"/>
      <c r="C102"/>
      <c r="D102"/>
      <c r="E102"/>
      <c r="F102"/>
      <c r="G102"/>
      <c r="H102"/>
      <c r="I102"/>
      <c r="J102"/>
      <c r="K102"/>
      <c r="L102"/>
      <c r="M102"/>
      <c r="N102"/>
      <c r="O102"/>
      <c r="P102"/>
      <c r="Q102"/>
      <c r="R102"/>
      <c r="S102"/>
      <c r="T102"/>
      <c r="U102"/>
      <c r="W102"/>
    </row>
    <row r="103" spans="1:23" ht="12.95" customHeight="1" x14ac:dyDescent="0.15">
      <c r="A103"/>
      <c r="B103"/>
      <c r="C103"/>
      <c r="D103"/>
      <c r="E103"/>
      <c r="F103"/>
      <c r="G103"/>
      <c r="H103"/>
      <c r="I103"/>
      <c r="J103"/>
      <c r="K103"/>
      <c r="L103"/>
      <c r="M103"/>
      <c r="N103"/>
      <c r="O103"/>
      <c r="P103"/>
      <c r="Q103"/>
      <c r="R103"/>
      <c r="S103"/>
      <c r="T103"/>
      <c r="U103"/>
      <c r="W103"/>
    </row>
    <row r="104" spans="1:23" ht="12.95" customHeight="1" x14ac:dyDescent="0.15">
      <c r="A104"/>
      <c r="B104"/>
      <c r="C104"/>
      <c r="D104"/>
      <c r="E104"/>
      <c r="F104"/>
      <c r="G104"/>
      <c r="H104"/>
      <c r="I104"/>
      <c r="J104"/>
      <c r="K104"/>
      <c r="L104"/>
      <c r="M104"/>
      <c r="N104"/>
      <c r="O104"/>
      <c r="P104"/>
      <c r="Q104"/>
      <c r="R104"/>
      <c r="S104"/>
      <c r="T104"/>
      <c r="U104"/>
      <c r="W104"/>
    </row>
    <row r="105" spans="1:23" ht="12.95" customHeight="1" x14ac:dyDescent="0.15">
      <c r="A105"/>
      <c r="B105"/>
      <c r="C105"/>
      <c r="D105"/>
      <c r="E105"/>
      <c r="F105"/>
      <c r="G105"/>
      <c r="H105"/>
      <c r="I105"/>
      <c r="J105"/>
      <c r="K105"/>
      <c r="L105"/>
      <c r="M105"/>
      <c r="N105"/>
      <c r="O105"/>
      <c r="P105"/>
      <c r="Q105"/>
      <c r="R105"/>
      <c r="S105"/>
      <c r="T105"/>
      <c r="U105"/>
      <c r="W105"/>
    </row>
    <row r="106" spans="1:23" ht="13.5" customHeight="1" x14ac:dyDescent="0.15">
      <c r="A106"/>
      <c r="B106"/>
      <c r="C106"/>
      <c r="D106"/>
      <c r="E106"/>
      <c r="F106"/>
      <c r="G106"/>
      <c r="H106"/>
      <c r="I106"/>
      <c r="J106"/>
      <c r="K106"/>
      <c r="L106"/>
      <c r="M106"/>
      <c r="N106"/>
      <c r="O106"/>
      <c r="P106"/>
      <c r="Q106"/>
      <c r="R106"/>
      <c r="S106"/>
      <c r="T106"/>
      <c r="U106"/>
      <c r="W106"/>
    </row>
    <row r="107" spans="1:23" x14ac:dyDescent="0.15">
      <c r="A107"/>
      <c r="B107"/>
      <c r="C107"/>
      <c r="D107"/>
      <c r="E107"/>
      <c r="F107"/>
      <c r="G107"/>
      <c r="H107"/>
      <c r="I107"/>
      <c r="J107"/>
      <c r="K107"/>
      <c r="L107"/>
      <c r="M107"/>
      <c r="N107"/>
      <c r="O107"/>
      <c r="P107"/>
      <c r="Q107"/>
      <c r="R107"/>
      <c r="S107"/>
      <c r="T107"/>
      <c r="U107"/>
      <c r="W107"/>
    </row>
    <row r="108" spans="1:23" x14ac:dyDescent="0.15">
      <c r="A108"/>
      <c r="B108"/>
      <c r="C108"/>
      <c r="D108"/>
      <c r="E108"/>
      <c r="F108"/>
      <c r="G108"/>
      <c r="H108"/>
      <c r="I108"/>
      <c r="J108"/>
      <c r="K108"/>
      <c r="L108"/>
      <c r="M108"/>
      <c r="N108"/>
      <c r="O108"/>
      <c r="P108"/>
      <c r="Q108"/>
      <c r="R108"/>
      <c r="S108"/>
      <c r="T108"/>
      <c r="U108"/>
      <c r="W108"/>
    </row>
    <row r="109" spans="1:23" ht="12.95" customHeight="1" x14ac:dyDescent="0.15">
      <c r="A109"/>
      <c r="B109"/>
      <c r="C109"/>
      <c r="D109"/>
      <c r="E109"/>
      <c r="F109"/>
      <c r="G109"/>
      <c r="H109"/>
      <c r="I109"/>
      <c r="J109"/>
      <c r="K109"/>
      <c r="L109"/>
      <c r="M109"/>
      <c r="N109"/>
      <c r="O109"/>
      <c r="P109"/>
      <c r="Q109"/>
      <c r="R109"/>
      <c r="S109"/>
      <c r="T109"/>
      <c r="U109"/>
      <c r="W109"/>
    </row>
    <row r="110" spans="1:23" ht="13.5" customHeight="1" x14ac:dyDescent="0.15">
      <c r="A110"/>
      <c r="B110"/>
      <c r="C110"/>
      <c r="D110"/>
      <c r="E110"/>
      <c r="F110"/>
      <c r="G110"/>
      <c r="H110"/>
      <c r="I110"/>
      <c r="J110"/>
      <c r="K110"/>
      <c r="L110"/>
      <c r="M110"/>
      <c r="N110"/>
      <c r="O110"/>
      <c r="P110"/>
      <c r="Q110"/>
      <c r="R110"/>
      <c r="S110"/>
      <c r="T110"/>
      <c r="U110"/>
      <c r="W110"/>
    </row>
    <row r="111" spans="1:23" ht="13.5" customHeight="1" x14ac:dyDescent="0.15">
      <c r="A111"/>
      <c r="B111"/>
      <c r="C111"/>
      <c r="D111"/>
      <c r="E111"/>
      <c r="F111"/>
      <c r="G111"/>
      <c r="H111"/>
      <c r="I111"/>
      <c r="J111"/>
      <c r="K111"/>
      <c r="L111"/>
      <c r="M111"/>
      <c r="N111"/>
      <c r="O111"/>
      <c r="P111"/>
      <c r="Q111"/>
      <c r="R111"/>
      <c r="S111"/>
      <c r="T111"/>
      <c r="U111"/>
      <c r="W111"/>
    </row>
    <row r="112" spans="1:23" ht="12.95" customHeight="1" x14ac:dyDescent="0.15">
      <c r="A112"/>
      <c r="B112"/>
      <c r="C112"/>
      <c r="D112"/>
      <c r="E112"/>
      <c r="F112"/>
      <c r="G112"/>
      <c r="H112"/>
      <c r="I112"/>
      <c r="J112"/>
      <c r="K112"/>
      <c r="L112"/>
      <c r="M112"/>
      <c r="N112"/>
      <c r="O112"/>
      <c r="P112"/>
      <c r="Q112"/>
      <c r="R112"/>
      <c r="S112"/>
      <c r="T112"/>
      <c r="U112"/>
      <c r="W112"/>
    </row>
    <row r="113" spans="1:23" ht="12.95" customHeight="1" x14ac:dyDescent="0.15">
      <c r="A113"/>
      <c r="B113"/>
      <c r="C113"/>
      <c r="D113"/>
      <c r="E113"/>
      <c r="F113"/>
      <c r="G113"/>
      <c r="H113"/>
      <c r="I113"/>
      <c r="J113"/>
      <c r="K113"/>
      <c r="L113"/>
      <c r="M113"/>
      <c r="N113"/>
      <c r="O113"/>
      <c r="P113"/>
      <c r="Q113"/>
      <c r="R113"/>
      <c r="S113"/>
      <c r="T113"/>
      <c r="U113"/>
      <c r="W113"/>
    </row>
    <row r="114" spans="1:23" ht="13.5" customHeight="1" x14ac:dyDescent="0.15">
      <c r="A114"/>
      <c r="B114"/>
      <c r="C114"/>
      <c r="D114"/>
      <c r="E114"/>
      <c r="F114"/>
      <c r="G114"/>
      <c r="H114"/>
      <c r="I114"/>
      <c r="J114"/>
      <c r="K114"/>
      <c r="L114"/>
      <c r="M114"/>
      <c r="N114"/>
      <c r="O114"/>
      <c r="P114"/>
      <c r="Q114"/>
      <c r="R114"/>
      <c r="S114"/>
      <c r="T114"/>
      <c r="U114"/>
      <c r="W114"/>
    </row>
    <row r="115" spans="1:23" x14ac:dyDescent="0.15">
      <c r="A115"/>
      <c r="B115"/>
      <c r="C115"/>
      <c r="D115"/>
      <c r="E115"/>
      <c r="F115"/>
      <c r="G115"/>
      <c r="H115"/>
      <c r="I115"/>
      <c r="J115"/>
      <c r="K115"/>
      <c r="L115"/>
      <c r="M115"/>
      <c r="N115"/>
      <c r="O115"/>
      <c r="P115"/>
      <c r="Q115"/>
      <c r="R115"/>
      <c r="S115"/>
      <c r="T115"/>
      <c r="U115"/>
      <c r="W115"/>
    </row>
    <row r="116" spans="1:23" x14ac:dyDescent="0.15">
      <c r="A116"/>
      <c r="B116"/>
      <c r="C116"/>
      <c r="D116"/>
      <c r="E116"/>
      <c r="F116"/>
      <c r="G116"/>
      <c r="H116"/>
      <c r="I116"/>
      <c r="J116"/>
      <c r="K116"/>
      <c r="L116"/>
      <c r="M116"/>
      <c r="N116"/>
      <c r="O116"/>
      <c r="P116"/>
      <c r="Q116"/>
      <c r="R116"/>
      <c r="S116"/>
      <c r="T116"/>
      <c r="U116"/>
      <c r="W116"/>
    </row>
    <row r="117" spans="1:23" x14ac:dyDescent="0.15">
      <c r="A117"/>
      <c r="B117"/>
      <c r="C117"/>
      <c r="D117"/>
      <c r="E117"/>
      <c r="F117"/>
      <c r="G117"/>
      <c r="H117"/>
      <c r="I117"/>
      <c r="J117"/>
      <c r="K117"/>
      <c r="L117"/>
      <c r="M117"/>
      <c r="N117"/>
      <c r="O117"/>
      <c r="P117"/>
      <c r="Q117"/>
      <c r="R117"/>
      <c r="S117"/>
      <c r="T117"/>
      <c r="U117"/>
      <c r="W117"/>
    </row>
    <row r="118" spans="1:23" x14ac:dyDescent="0.15">
      <c r="A118"/>
      <c r="B118"/>
      <c r="C118"/>
      <c r="D118"/>
      <c r="E118"/>
      <c r="F118"/>
      <c r="G118"/>
      <c r="H118"/>
      <c r="I118"/>
      <c r="J118"/>
      <c r="K118"/>
      <c r="L118"/>
      <c r="M118"/>
      <c r="N118"/>
      <c r="O118"/>
      <c r="P118"/>
      <c r="Q118"/>
      <c r="R118"/>
      <c r="S118"/>
      <c r="T118"/>
      <c r="U118"/>
      <c r="W118"/>
    </row>
    <row r="119" spans="1:23" x14ac:dyDescent="0.15">
      <c r="A119"/>
      <c r="B119"/>
      <c r="C119"/>
      <c r="D119"/>
      <c r="E119"/>
      <c r="F119"/>
      <c r="G119"/>
      <c r="H119"/>
      <c r="I119"/>
      <c r="J119"/>
      <c r="K119"/>
      <c r="L119"/>
      <c r="M119"/>
      <c r="N119"/>
      <c r="O119"/>
      <c r="P119"/>
      <c r="Q119"/>
      <c r="R119"/>
      <c r="S119"/>
      <c r="T119"/>
      <c r="U119"/>
      <c r="W119"/>
    </row>
    <row r="120" spans="1:23" x14ac:dyDescent="0.15">
      <c r="A120"/>
      <c r="B120"/>
      <c r="C120"/>
      <c r="D120"/>
      <c r="E120"/>
      <c r="F120"/>
      <c r="G120"/>
      <c r="H120"/>
      <c r="I120"/>
      <c r="J120"/>
      <c r="K120"/>
      <c r="L120"/>
      <c r="M120"/>
      <c r="N120"/>
      <c r="O120"/>
      <c r="P120"/>
      <c r="Q120"/>
      <c r="R120"/>
      <c r="S120"/>
      <c r="T120"/>
      <c r="U120"/>
      <c r="W120"/>
    </row>
    <row r="121" spans="1:23" x14ac:dyDescent="0.15">
      <c r="A121"/>
      <c r="B121"/>
      <c r="C121"/>
      <c r="D121"/>
      <c r="E121"/>
      <c r="F121"/>
      <c r="G121"/>
      <c r="H121"/>
      <c r="I121"/>
      <c r="J121"/>
      <c r="K121"/>
      <c r="L121"/>
      <c r="M121"/>
      <c r="N121"/>
      <c r="O121"/>
      <c r="P121"/>
      <c r="Q121"/>
      <c r="R121"/>
      <c r="S121"/>
      <c r="T121"/>
      <c r="U121"/>
      <c r="W121"/>
    </row>
    <row r="122" spans="1:23" x14ac:dyDescent="0.15">
      <c r="A122"/>
      <c r="B122"/>
      <c r="C122"/>
      <c r="D122"/>
      <c r="E122"/>
      <c r="F122"/>
      <c r="G122"/>
      <c r="H122"/>
      <c r="I122"/>
      <c r="J122"/>
      <c r="K122"/>
      <c r="L122"/>
      <c r="M122"/>
      <c r="N122"/>
      <c r="O122"/>
      <c r="P122"/>
      <c r="Q122"/>
      <c r="R122"/>
      <c r="S122"/>
      <c r="T122"/>
      <c r="U122"/>
      <c r="W122"/>
    </row>
    <row r="123" spans="1:23" x14ac:dyDescent="0.15">
      <c r="A123"/>
      <c r="B123"/>
      <c r="C123"/>
      <c r="D123"/>
      <c r="E123"/>
      <c r="F123"/>
      <c r="G123"/>
      <c r="H123"/>
      <c r="I123"/>
      <c r="J123"/>
      <c r="K123"/>
      <c r="L123"/>
      <c r="M123"/>
      <c r="N123"/>
      <c r="O123"/>
      <c r="P123"/>
      <c r="Q123"/>
      <c r="R123"/>
      <c r="S123"/>
      <c r="T123"/>
      <c r="U123"/>
      <c r="W123"/>
    </row>
    <row r="124" spans="1:23" x14ac:dyDescent="0.15">
      <c r="A124"/>
      <c r="B124"/>
      <c r="C124"/>
      <c r="D124"/>
      <c r="E124"/>
      <c r="F124"/>
      <c r="G124"/>
      <c r="H124"/>
      <c r="I124"/>
      <c r="J124"/>
      <c r="K124"/>
      <c r="L124"/>
      <c r="M124"/>
      <c r="N124"/>
      <c r="O124"/>
      <c r="P124"/>
      <c r="Q124"/>
      <c r="R124"/>
      <c r="S124"/>
      <c r="T124"/>
      <c r="U124"/>
      <c r="W124"/>
    </row>
    <row r="125" spans="1:23" x14ac:dyDescent="0.15">
      <c r="A125"/>
      <c r="B125"/>
      <c r="C125"/>
      <c r="D125"/>
      <c r="E125"/>
      <c r="F125"/>
      <c r="G125"/>
      <c r="H125"/>
      <c r="I125"/>
      <c r="J125"/>
      <c r="K125"/>
      <c r="L125"/>
      <c r="M125"/>
      <c r="N125"/>
      <c r="O125"/>
      <c r="P125"/>
      <c r="Q125"/>
      <c r="R125"/>
      <c r="S125"/>
      <c r="T125"/>
      <c r="U125"/>
      <c r="W125"/>
    </row>
    <row r="126" spans="1:23" x14ac:dyDescent="0.15">
      <c r="A126"/>
      <c r="B126"/>
      <c r="C126"/>
      <c r="D126"/>
      <c r="E126"/>
      <c r="F126"/>
      <c r="G126"/>
      <c r="H126"/>
      <c r="I126"/>
      <c r="J126"/>
      <c r="K126"/>
      <c r="L126"/>
      <c r="M126"/>
      <c r="N126"/>
      <c r="O126"/>
      <c r="P126"/>
      <c r="Q126"/>
      <c r="R126"/>
      <c r="S126"/>
      <c r="T126"/>
      <c r="U126"/>
      <c r="W126"/>
    </row>
    <row r="127" spans="1:23" x14ac:dyDescent="0.15">
      <c r="A127"/>
      <c r="B127"/>
      <c r="C127"/>
      <c r="D127"/>
      <c r="E127"/>
      <c r="F127"/>
      <c r="G127"/>
      <c r="H127"/>
      <c r="I127"/>
      <c r="J127"/>
      <c r="K127"/>
      <c r="L127"/>
      <c r="M127"/>
      <c r="N127"/>
      <c r="O127"/>
      <c r="P127"/>
      <c r="Q127"/>
      <c r="R127"/>
      <c r="S127"/>
      <c r="T127"/>
      <c r="U127"/>
      <c r="W127"/>
    </row>
    <row r="128" spans="1:23" ht="12.95" customHeight="1" x14ac:dyDescent="0.15">
      <c r="A128"/>
      <c r="B128"/>
      <c r="C128"/>
      <c r="D128"/>
      <c r="E128"/>
      <c r="F128"/>
      <c r="G128"/>
      <c r="H128"/>
      <c r="I128"/>
      <c r="J128"/>
      <c r="K128"/>
      <c r="L128"/>
      <c r="M128"/>
      <c r="N128"/>
      <c r="O128"/>
      <c r="P128"/>
      <c r="Q128"/>
      <c r="R128"/>
      <c r="S128"/>
      <c r="T128"/>
      <c r="U128"/>
      <c r="W128"/>
    </row>
    <row r="129" spans="1:23" ht="13.5" customHeight="1" x14ac:dyDescent="0.15">
      <c r="A129"/>
      <c r="B129"/>
      <c r="C129"/>
      <c r="D129"/>
      <c r="E129"/>
      <c r="F129"/>
      <c r="G129"/>
      <c r="H129"/>
      <c r="I129"/>
      <c r="J129"/>
      <c r="K129"/>
      <c r="L129"/>
      <c r="M129"/>
      <c r="N129"/>
      <c r="O129"/>
      <c r="P129"/>
      <c r="Q129"/>
      <c r="R129"/>
      <c r="S129"/>
      <c r="T129"/>
      <c r="U129"/>
      <c r="W129"/>
    </row>
    <row r="130" spans="1:23" x14ac:dyDescent="0.15">
      <c r="A130"/>
      <c r="B130"/>
      <c r="C130"/>
      <c r="D130"/>
      <c r="E130"/>
      <c r="F130"/>
      <c r="G130"/>
      <c r="H130"/>
      <c r="I130"/>
      <c r="J130"/>
      <c r="K130"/>
      <c r="L130"/>
      <c r="M130"/>
      <c r="N130"/>
      <c r="O130"/>
      <c r="P130"/>
      <c r="Q130"/>
      <c r="R130"/>
      <c r="S130"/>
      <c r="T130"/>
      <c r="U130"/>
      <c r="W130"/>
    </row>
    <row r="131" spans="1:23" x14ac:dyDescent="0.15">
      <c r="A131"/>
      <c r="B131"/>
      <c r="C131"/>
      <c r="D131"/>
      <c r="E131"/>
      <c r="F131"/>
      <c r="G131"/>
      <c r="H131"/>
      <c r="I131"/>
      <c r="J131"/>
      <c r="K131"/>
      <c r="L131"/>
      <c r="M131"/>
      <c r="N131"/>
      <c r="O131"/>
      <c r="P131"/>
      <c r="Q131"/>
      <c r="R131"/>
      <c r="S131"/>
      <c r="T131"/>
      <c r="U131"/>
      <c r="W131"/>
    </row>
    <row r="132" spans="1:23" x14ac:dyDescent="0.15">
      <c r="A132"/>
      <c r="B132"/>
      <c r="C132"/>
      <c r="D132"/>
      <c r="E132"/>
      <c r="F132"/>
      <c r="G132"/>
      <c r="H132"/>
      <c r="I132"/>
      <c r="J132"/>
      <c r="K132"/>
      <c r="L132"/>
      <c r="M132"/>
      <c r="N132"/>
      <c r="O132"/>
      <c r="P132"/>
      <c r="Q132"/>
      <c r="R132"/>
      <c r="S132"/>
      <c r="T132"/>
      <c r="U132"/>
      <c r="W132"/>
    </row>
    <row r="133" spans="1:23" x14ac:dyDescent="0.15">
      <c r="A133"/>
      <c r="B133"/>
      <c r="C133"/>
      <c r="D133"/>
      <c r="E133"/>
      <c r="F133"/>
      <c r="G133"/>
      <c r="H133"/>
      <c r="I133"/>
      <c r="J133"/>
      <c r="K133"/>
      <c r="L133"/>
      <c r="M133"/>
      <c r="N133"/>
      <c r="O133"/>
      <c r="P133"/>
      <c r="Q133"/>
      <c r="R133"/>
      <c r="S133"/>
      <c r="T133"/>
      <c r="U133"/>
      <c r="W133"/>
    </row>
    <row r="134" spans="1:23" x14ac:dyDescent="0.15">
      <c r="A134"/>
      <c r="B134"/>
      <c r="C134"/>
      <c r="D134"/>
      <c r="E134"/>
      <c r="F134"/>
      <c r="G134"/>
      <c r="H134"/>
      <c r="I134"/>
      <c r="J134"/>
      <c r="K134"/>
      <c r="L134"/>
      <c r="M134"/>
      <c r="N134"/>
      <c r="O134"/>
      <c r="P134"/>
      <c r="Q134"/>
      <c r="R134"/>
      <c r="S134"/>
      <c r="T134"/>
      <c r="U134"/>
      <c r="W134"/>
    </row>
    <row r="135" spans="1:23" x14ac:dyDescent="0.15">
      <c r="A135"/>
      <c r="B135"/>
      <c r="C135"/>
      <c r="D135"/>
      <c r="E135"/>
      <c r="F135"/>
      <c r="G135"/>
      <c r="H135"/>
      <c r="I135"/>
      <c r="J135"/>
      <c r="K135"/>
      <c r="L135"/>
      <c r="M135"/>
      <c r="N135"/>
      <c r="O135"/>
      <c r="P135"/>
      <c r="Q135"/>
      <c r="R135"/>
      <c r="S135"/>
      <c r="T135"/>
      <c r="U135"/>
      <c r="W135"/>
    </row>
    <row r="136" spans="1:23" x14ac:dyDescent="0.15">
      <c r="A136"/>
      <c r="B136"/>
      <c r="C136"/>
      <c r="D136"/>
      <c r="E136"/>
      <c r="F136"/>
      <c r="G136"/>
      <c r="H136"/>
      <c r="I136"/>
      <c r="J136"/>
      <c r="K136"/>
      <c r="L136"/>
      <c r="M136"/>
      <c r="N136"/>
      <c r="O136"/>
      <c r="P136"/>
      <c r="Q136"/>
      <c r="R136"/>
      <c r="S136"/>
      <c r="T136"/>
      <c r="U136"/>
      <c r="W136"/>
    </row>
    <row r="137" spans="1:23" x14ac:dyDescent="0.15">
      <c r="A137"/>
      <c r="B137"/>
      <c r="C137"/>
      <c r="D137"/>
      <c r="E137"/>
      <c r="F137"/>
      <c r="G137"/>
      <c r="H137"/>
      <c r="I137"/>
      <c r="J137"/>
      <c r="K137"/>
      <c r="L137"/>
      <c r="M137"/>
      <c r="N137"/>
      <c r="O137"/>
      <c r="P137"/>
      <c r="Q137"/>
      <c r="R137"/>
      <c r="S137"/>
      <c r="T137"/>
      <c r="U137"/>
      <c r="W137"/>
    </row>
    <row r="138" spans="1:23" x14ac:dyDescent="0.15">
      <c r="A138"/>
      <c r="B138"/>
      <c r="C138"/>
      <c r="D138"/>
      <c r="E138"/>
      <c r="F138"/>
      <c r="G138"/>
      <c r="H138"/>
      <c r="I138"/>
      <c r="J138"/>
      <c r="K138"/>
      <c r="L138"/>
      <c r="M138"/>
      <c r="N138"/>
      <c r="O138"/>
      <c r="P138"/>
      <c r="Q138"/>
      <c r="R138"/>
      <c r="S138"/>
      <c r="T138"/>
      <c r="U138"/>
      <c r="W138"/>
    </row>
    <row r="139" spans="1:23" x14ac:dyDescent="0.15">
      <c r="A139"/>
      <c r="B139"/>
      <c r="C139"/>
      <c r="D139"/>
      <c r="E139"/>
      <c r="F139"/>
      <c r="G139"/>
      <c r="H139"/>
      <c r="I139"/>
      <c r="J139"/>
      <c r="K139"/>
      <c r="L139"/>
      <c r="M139"/>
      <c r="N139"/>
      <c r="O139"/>
      <c r="P139"/>
      <c r="Q139"/>
      <c r="R139"/>
      <c r="S139"/>
      <c r="T139"/>
      <c r="U139"/>
      <c r="W139"/>
    </row>
    <row r="140" spans="1:23" x14ac:dyDescent="0.15">
      <c r="A140"/>
      <c r="B140"/>
      <c r="C140"/>
      <c r="D140"/>
      <c r="E140"/>
      <c r="F140"/>
      <c r="G140"/>
      <c r="H140"/>
      <c r="I140"/>
      <c r="J140"/>
      <c r="K140"/>
      <c r="L140"/>
      <c r="M140"/>
      <c r="N140"/>
      <c r="O140"/>
      <c r="P140"/>
      <c r="Q140"/>
      <c r="R140"/>
      <c r="S140"/>
      <c r="T140"/>
      <c r="U140"/>
      <c r="W140"/>
    </row>
    <row r="141" spans="1:23" x14ac:dyDescent="0.15">
      <c r="A141"/>
      <c r="B141"/>
      <c r="C141"/>
      <c r="D141"/>
      <c r="E141"/>
      <c r="F141"/>
      <c r="G141"/>
      <c r="H141"/>
      <c r="I141"/>
      <c r="J141"/>
      <c r="K141"/>
      <c r="L141"/>
      <c r="M141"/>
      <c r="N141"/>
      <c r="O141"/>
      <c r="P141"/>
      <c r="Q141"/>
      <c r="R141"/>
      <c r="S141"/>
      <c r="T141"/>
      <c r="U141"/>
      <c r="W141"/>
    </row>
    <row r="142" spans="1:23" x14ac:dyDescent="0.15">
      <c r="A142"/>
      <c r="B142"/>
      <c r="C142"/>
      <c r="D142"/>
      <c r="E142"/>
      <c r="F142"/>
      <c r="G142"/>
      <c r="H142"/>
      <c r="I142"/>
      <c r="J142"/>
      <c r="K142"/>
      <c r="L142"/>
      <c r="M142"/>
      <c r="N142"/>
      <c r="O142"/>
      <c r="P142"/>
      <c r="Q142"/>
      <c r="R142"/>
      <c r="S142"/>
      <c r="T142"/>
      <c r="U142"/>
      <c r="W142"/>
    </row>
    <row r="143" spans="1:23" x14ac:dyDescent="0.15">
      <c r="A143"/>
      <c r="B143"/>
      <c r="C143"/>
      <c r="D143"/>
      <c r="E143"/>
      <c r="F143"/>
      <c r="G143"/>
      <c r="H143"/>
      <c r="I143"/>
      <c r="J143"/>
      <c r="K143"/>
      <c r="L143"/>
      <c r="M143"/>
      <c r="N143"/>
      <c r="O143"/>
      <c r="P143"/>
      <c r="Q143"/>
      <c r="R143"/>
      <c r="S143"/>
      <c r="T143"/>
      <c r="U143"/>
      <c r="W143"/>
    </row>
    <row r="144" spans="1:23" x14ac:dyDescent="0.15">
      <c r="A144"/>
      <c r="B144"/>
      <c r="C144"/>
      <c r="D144"/>
      <c r="E144"/>
      <c r="F144"/>
      <c r="G144"/>
      <c r="H144"/>
      <c r="I144"/>
      <c r="J144"/>
      <c r="K144"/>
      <c r="L144"/>
      <c r="M144"/>
      <c r="N144"/>
      <c r="O144"/>
      <c r="P144"/>
      <c r="Q144"/>
      <c r="R144"/>
      <c r="S144"/>
      <c r="T144"/>
      <c r="U144"/>
      <c r="W144"/>
    </row>
    <row r="145" spans="1:23" x14ac:dyDescent="0.15">
      <c r="A145"/>
      <c r="B145"/>
      <c r="C145"/>
      <c r="D145"/>
      <c r="E145"/>
      <c r="F145"/>
      <c r="G145"/>
      <c r="H145"/>
      <c r="I145"/>
      <c r="J145"/>
      <c r="K145"/>
      <c r="L145"/>
      <c r="M145"/>
      <c r="N145"/>
      <c r="O145"/>
      <c r="P145"/>
      <c r="Q145"/>
      <c r="R145"/>
      <c r="S145"/>
      <c r="T145"/>
      <c r="U145"/>
      <c r="W145"/>
    </row>
    <row r="146" spans="1:23" x14ac:dyDescent="0.15">
      <c r="A146"/>
      <c r="B146"/>
      <c r="C146"/>
      <c r="D146"/>
      <c r="E146"/>
      <c r="F146"/>
      <c r="G146"/>
      <c r="H146"/>
      <c r="I146"/>
      <c r="J146"/>
      <c r="K146"/>
      <c r="L146"/>
      <c r="M146"/>
      <c r="N146"/>
      <c r="O146"/>
      <c r="P146"/>
      <c r="Q146"/>
      <c r="R146"/>
      <c r="S146"/>
      <c r="T146"/>
      <c r="U146"/>
      <c r="W146"/>
    </row>
    <row r="147" spans="1:23" x14ac:dyDescent="0.15">
      <c r="A147"/>
      <c r="B147"/>
      <c r="C147"/>
      <c r="D147"/>
      <c r="E147"/>
      <c r="F147"/>
      <c r="G147"/>
      <c r="H147"/>
      <c r="I147"/>
      <c r="J147"/>
      <c r="K147"/>
      <c r="L147"/>
      <c r="M147"/>
      <c r="N147"/>
      <c r="O147"/>
      <c r="P147"/>
      <c r="Q147"/>
      <c r="R147"/>
      <c r="S147"/>
      <c r="T147"/>
      <c r="U147"/>
      <c r="W147"/>
    </row>
    <row r="148" spans="1:23" x14ac:dyDescent="0.15">
      <c r="A148"/>
      <c r="B148"/>
      <c r="C148"/>
      <c r="D148"/>
      <c r="E148"/>
      <c r="F148"/>
      <c r="G148"/>
      <c r="H148"/>
      <c r="I148"/>
      <c r="J148"/>
      <c r="K148"/>
      <c r="L148"/>
      <c r="M148"/>
      <c r="N148"/>
      <c r="O148"/>
      <c r="P148"/>
      <c r="Q148"/>
      <c r="R148"/>
      <c r="S148"/>
      <c r="T148"/>
      <c r="U148"/>
      <c r="W148"/>
    </row>
    <row r="149" spans="1:23" x14ac:dyDescent="0.15">
      <c r="A149"/>
      <c r="B149"/>
      <c r="C149"/>
      <c r="D149"/>
      <c r="E149"/>
      <c r="F149"/>
      <c r="G149"/>
      <c r="H149"/>
      <c r="I149"/>
      <c r="J149"/>
      <c r="K149"/>
      <c r="L149"/>
      <c r="M149"/>
      <c r="N149"/>
      <c r="O149"/>
      <c r="P149"/>
      <c r="Q149"/>
      <c r="R149"/>
      <c r="S149"/>
      <c r="T149"/>
      <c r="U149"/>
      <c r="W149"/>
    </row>
    <row r="150" spans="1:23" x14ac:dyDescent="0.15">
      <c r="A150"/>
      <c r="B150"/>
      <c r="C150"/>
      <c r="D150"/>
      <c r="E150"/>
      <c r="F150"/>
      <c r="G150"/>
      <c r="H150"/>
      <c r="I150"/>
      <c r="J150"/>
      <c r="K150"/>
      <c r="L150"/>
      <c r="M150"/>
      <c r="N150"/>
      <c r="O150"/>
      <c r="P150"/>
      <c r="Q150"/>
      <c r="R150"/>
      <c r="S150"/>
      <c r="T150"/>
      <c r="U150"/>
      <c r="W150"/>
    </row>
    <row r="151" spans="1:23" x14ac:dyDescent="0.15">
      <c r="A151"/>
      <c r="B151"/>
      <c r="C151"/>
      <c r="D151"/>
      <c r="E151"/>
      <c r="F151"/>
      <c r="G151"/>
      <c r="H151"/>
      <c r="I151"/>
      <c r="J151"/>
      <c r="K151"/>
      <c r="L151"/>
      <c r="M151"/>
      <c r="N151"/>
      <c r="O151"/>
      <c r="P151"/>
      <c r="Q151"/>
      <c r="R151"/>
      <c r="S151"/>
      <c r="T151"/>
      <c r="U151"/>
      <c r="W151"/>
    </row>
    <row r="152" spans="1:23" x14ac:dyDescent="0.15">
      <c r="A152"/>
      <c r="B152"/>
      <c r="C152"/>
      <c r="D152"/>
      <c r="E152"/>
      <c r="F152"/>
      <c r="G152"/>
      <c r="H152"/>
      <c r="I152"/>
      <c r="J152"/>
      <c r="K152"/>
      <c r="L152"/>
      <c r="M152"/>
      <c r="N152"/>
      <c r="O152"/>
      <c r="P152"/>
      <c r="Q152"/>
      <c r="R152"/>
      <c r="S152"/>
      <c r="T152"/>
      <c r="U152"/>
      <c r="W152"/>
    </row>
    <row r="153" spans="1:23" x14ac:dyDescent="0.15">
      <c r="A153"/>
      <c r="B153"/>
      <c r="C153"/>
      <c r="D153"/>
      <c r="E153"/>
      <c r="F153"/>
      <c r="G153"/>
      <c r="H153"/>
      <c r="I153"/>
      <c r="J153"/>
      <c r="K153"/>
      <c r="L153"/>
      <c r="M153"/>
      <c r="N153"/>
      <c r="O153"/>
      <c r="P153"/>
      <c r="Q153"/>
      <c r="R153"/>
      <c r="S153"/>
      <c r="T153"/>
      <c r="U153"/>
      <c r="W153"/>
    </row>
    <row r="154" spans="1:23" x14ac:dyDescent="0.15">
      <c r="A154"/>
      <c r="B154"/>
      <c r="C154"/>
      <c r="D154"/>
      <c r="E154"/>
      <c r="F154"/>
      <c r="G154"/>
      <c r="H154"/>
      <c r="I154"/>
      <c r="J154"/>
      <c r="K154"/>
      <c r="L154"/>
      <c r="M154"/>
      <c r="N154"/>
      <c r="O154"/>
      <c r="P154"/>
      <c r="Q154"/>
      <c r="R154"/>
      <c r="S154"/>
      <c r="T154"/>
      <c r="U154"/>
      <c r="W154"/>
    </row>
    <row r="155" spans="1:23" x14ac:dyDescent="0.15">
      <c r="A155"/>
      <c r="B155"/>
      <c r="C155"/>
      <c r="D155"/>
      <c r="E155"/>
      <c r="F155"/>
      <c r="G155"/>
      <c r="H155"/>
      <c r="I155"/>
      <c r="J155"/>
      <c r="K155"/>
      <c r="L155"/>
      <c r="M155"/>
      <c r="N155"/>
      <c r="O155"/>
      <c r="P155"/>
      <c r="Q155"/>
      <c r="R155"/>
      <c r="S155"/>
      <c r="T155"/>
      <c r="U155"/>
      <c r="W155"/>
    </row>
    <row r="156" spans="1:23" x14ac:dyDescent="0.15">
      <c r="A156"/>
      <c r="B156"/>
      <c r="C156"/>
      <c r="D156"/>
      <c r="E156"/>
      <c r="F156"/>
      <c r="G156"/>
      <c r="H156"/>
      <c r="I156"/>
      <c r="J156"/>
      <c r="K156"/>
      <c r="L156"/>
      <c r="M156"/>
      <c r="N156"/>
      <c r="O156"/>
      <c r="P156"/>
      <c r="Q156"/>
      <c r="R156"/>
      <c r="S156"/>
      <c r="T156"/>
      <c r="U156"/>
      <c r="W156"/>
    </row>
    <row r="157" spans="1:23" ht="12.95" customHeight="1" x14ac:dyDescent="0.15">
      <c r="A157"/>
      <c r="B157"/>
      <c r="C157"/>
      <c r="D157"/>
      <c r="E157"/>
      <c r="F157"/>
      <c r="G157"/>
      <c r="H157"/>
      <c r="I157"/>
      <c r="J157"/>
      <c r="K157"/>
      <c r="L157"/>
      <c r="M157"/>
      <c r="N157"/>
      <c r="O157"/>
      <c r="P157"/>
      <c r="Q157"/>
      <c r="R157"/>
      <c r="S157"/>
      <c r="T157"/>
      <c r="U157"/>
      <c r="W157"/>
    </row>
    <row r="158" spans="1:23" ht="13.5" customHeight="1" x14ac:dyDescent="0.15">
      <c r="A158"/>
      <c r="B158"/>
      <c r="C158"/>
      <c r="D158"/>
      <c r="E158"/>
      <c r="F158"/>
      <c r="G158"/>
      <c r="H158"/>
      <c r="I158"/>
      <c r="J158"/>
      <c r="K158"/>
      <c r="L158"/>
      <c r="M158"/>
      <c r="N158"/>
      <c r="O158"/>
      <c r="P158"/>
      <c r="Q158"/>
      <c r="R158"/>
      <c r="S158"/>
      <c r="T158"/>
      <c r="U158"/>
      <c r="W158"/>
    </row>
    <row r="159" spans="1:23" x14ac:dyDescent="0.15">
      <c r="A159"/>
      <c r="B159"/>
      <c r="C159"/>
      <c r="D159"/>
      <c r="E159"/>
      <c r="F159"/>
      <c r="G159"/>
      <c r="H159"/>
      <c r="I159"/>
      <c r="J159"/>
      <c r="K159"/>
      <c r="L159"/>
      <c r="M159"/>
      <c r="N159"/>
      <c r="O159"/>
      <c r="P159"/>
      <c r="Q159"/>
      <c r="R159"/>
      <c r="S159"/>
      <c r="T159"/>
      <c r="U159"/>
      <c r="W159"/>
    </row>
    <row r="160" spans="1:23" x14ac:dyDescent="0.15">
      <c r="A160"/>
      <c r="B160"/>
      <c r="C160"/>
      <c r="D160"/>
      <c r="E160"/>
      <c r="F160"/>
      <c r="G160"/>
      <c r="H160"/>
      <c r="I160"/>
      <c r="J160"/>
      <c r="K160"/>
      <c r="L160"/>
      <c r="M160"/>
      <c r="N160"/>
      <c r="O160"/>
      <c r="P160"/>
      <c r="Q160"/>
      <c r="R160"/>
      <c r="S160"/>
      <c r="T160"/>
      <c r="U160"/>
      <c r="W160"/>
    </row>
    <row r="161" spans="1:23" ht="12.95" customHeight="1" x14ac:dyDescent="0.15">
      <c r="A161"/>
      <c r="B161"/>
      <c r="C161"/>
      <c r="D161"/>
      <c r="E161"/>
      <c r="F161"/>
      <c r="G161"/>
      <c r="H161"/>
      <c r="I161"/>
      <c r="J161"/>
      <c r="K161"/>
      <c r="L161"/>
      <c r="M161"/>
      <c r="N161"/>
      <c r="O161"/>
      <c r="P161"/>
      <c r="Q161"/>
      <c r="R161"/>
      <c r="S161"/>
      <c r="T161"/>
      <c r="U161"/>
      <c r="W161"/>
    </row>
    <row r="162" spans="1:23" ht="13.5" customHeight="1" x14ac:dyDescent="0.15">
      <c r="A162"/>
      <c r="B162"/>
      <c r="C162"/>
      <c r="D162"/>
      <c r="E162"/>
      <c r="F162"/>
      <c r="G162"/>
      <c r="H162"/>
      <c r="I162"/>
      <c r="J162"/>
      <c r="K162"/>
      <c r="L162"/>
      <c r="M162"/>
      <c r="N162"/>
      <c r="O162"/>
      <c r="P162"/>
      <c r="Q162"/>
      <c r="R162"/>
      <c r="S162"/>
      <c r="T162"/>
      <c r="U162"/>
      <c r="W162"/>
    </row>
    <row r="163" spans="1:23" x14ac:dyDescent="0.15">
      <c r="A163"/>
      <c r="B163"/>
      <c r="C163"/>
      <c r="D163"/>
      <c r="E163"/>
      <c r="F163"/>
      <c r="G163"/>
      <c r="H163"/>
      <c r="I163"/>
      <c r="J163"/>
      <c r="K163"/>
      <c r="L163"/>
      <c r="M163"/>
      <c r="N163"/>
      <c r="O163"/>
      <c r="P163"/>
      <c r="Q163"/>
      <c r="R163"/>
      <c r="S163"/>
      <c r="T163"/>
      <c r="U163"/>
      <c r="W163"/>
    </row>
    <row r="164" spans="1:23" x14ac:dyDescent="0.15">
      <c r="A164"/>
      <c r="B164"/>
      <c r="C164"/>
      <c r="D164"/>
      <c r="E164"/>
      <c r="F164"/>
      <c r="G164"/>
      <c r="H164"/>
      <c r="I164"/>
      <c r="J164"/>
      <c r="K164"/>
      <c r="L164"/>
      <c r="M164"/>
      <c r="N164"/>
      <c r="O164"/>
      <c r="P164"/>
      <c r="Q164"/>
      <c r="R164"/>
      <c r="S164"/>
      <c r="T164"/>
      <c r="U164"/>
      <c r="W164"/>
    </row>
    <row r="165" spans="1:23" x14ac:dyDescent="0.15">
      <c r="A165"/>
      <c r="B165"/>
      <c r="C165"/>
      <c r="D165"/>
      <c r="E165"/>
      <c r="F165"/>
      <c r="G165"/>
      <c r="H165"/>
      <c r="I165"/>
      <c r="J165"/>
      <c r="K165"/>
      <c r="L165"/>
      <c r="M165"/>
      <c r="N165"/>
      <c r="O165"/>
      <c r="P165"/>
      <c r="Q165"/>
      <c r="R165"/>
      <c r="S165"/>
      <c r="T165"/>
      <c r="U165"/>
      <c r="W165"/>
    </row>
    <row r="166" spans="1:23" ht="12.95" customHeight="1" x14ac:dyDescent="0.15">
      <c r="A166"/>
      <c r="B166"/>
      <c r="C166"/>
      <c r="D166"/>
      <c r="E166"/>
      <c r="F166"/>
      <c r="G166"/>
      <c r="H166"/>
      <c r="I166"/>
      <c r="J166"/>
      <c r="K166"/>
      <c r="L166"/>
      <c r="M166"/>
      <c r="N166"/>
      <c r="O166"/>
      <c r="P166"/>
      <c r="Q166"/>
      <c r="R166"/>
      <c r="S166"/>
      <c r="T166"/>
      <c r="U166"/>
      <c r="W166"/>
    </row>
    <row r="167" spans="1:23" ht="13.5" customHeight="1" x14ac:dyDescent="0.15">
      <c r="A167"/>
      <c r="B167"/>
      <c r="C167"/>
      <c r="D167"/>
      <c r="E167"/>
      <c r="F167"/>
      <c r="G167"/>
      <c r="H167"/>
      <c r="I167"/>
      <c r="J167"/>
      <c r="K167"/>
      <c r="L167"/>
      <c r="M167"/>
      <c r="N167"/>
      <c r="O167"/>
      <c r="P167"/>
      <c r="Q167"/>
      <c r="R167"/>
      <c r="S167"/>
      <c r="T167"/>
      <c r="U167"/>
      <c r="W167"/>
    </row>
    <row r="168" spans="1:23" x14ac:dyDescent="0.15">
      <c r="A168"/>
      <c r="B168"/>
      <c r="C168"/>
      <c r="D168"/>
      <c r="E168"/>
      <c r="F168"/>
      <c r="G168"/>
      <c r="H168"/>
      <c r="I168"/>
      <c r="J168"/>
      <c r="K168"/>
      <c r="L168"/>
      <c r="M168"/>
      <c r="N168"/>
      <c r="O168"/>
      <c r="P168"/>
      <c r="Q168"/>
      <c r="R168"/>
      <c r="S168"/>
      <c r="T168"/>
      <c r="U168"/>
      <c r="W168"/>
    </row>
    <row r="169" spans="1:23" x14ac:dyDescent="0.15">
      <c r="A169"/>
      <c r="B169"/>
      <c r="C169"/>
      <c r="D169"/>
      <c r="E169"/>
      <c r="F169"/>
      <c r="G169"/>
      <c r="H169"/>
      <c r="I169"/>
      <c r="J169"/>
      <c r="K169"/>
      <c r="L169"/>
      <c r="M169"/>
      <c r="N169"/>
      <c r="O169"/>
      <c r="P169"/>
      <c r="Q169"/>
      <c r="R169"/>
      <c r="S169"/>
      <c r="T169"/>
      <c r="U169"/>
      <c r="W169"/>
    </row>
    <row r="170" spans="1:23" x14ac:dyDescent="0.15">
      <c r="A170"/>
      <c r="B170"/>
      <c r="C170"/>
      <c r="D170"/>
      <c r="E170"/>
      <c r="F170"/>
      <c r="G170"/>
      <c r="H170"/>
      <c r="I170"/>
      <c r="J170"/>
      <c r="K170"/>
      <c r="L170"/>
      <c r="M170"/>
      <c r="N170"/>
      <c r="O170"/>
      <c r="P170"/>
      <c r="Q170"/>
      <c r="R170"/>
      <c r="S170"/>
      <c r="T170"/>
      <c r="U170"/>
      <c r="W170"/>
    </row>
    <row r="171" spans="1:23" x14ac:dyDescent="0.15">
      <c r="A171"/>
      <c r="B171"/>
      <c r="C171"/>
      <c r="D171"/>
      <c r="E171"/>
      <c r="F171"/>
      <c r="G171"/>
      <c r="H171"/>
      <c r="I171"/>
      <c r="J171"/>
      <c r="K171"/>
      <c r="L171"/>
      <c r="M171"/>
      <c r="N171"/>
      <c r="O171"/>
      <c r="P171"/>
      <c r="Q171"/>
      <c r="R171"/>
      <c r="S171"/>
      <c r="T171"/>
      <c r="U171"/>
      <c r="W171"/>
    </row>
    <row r="172" spans="1:23" x14ac:dyDescent="0.15">
      <c r="A172"/>
      <c r="B172"/>
      <c r="C172"/>
      <c r="D172"/>
      <c r="E172"/>
      <c r="F172"/>
      <c r="G172"/>
      <c r="H172"/>
      <c r="I172"/>
      <c r="J172"/>
      <c r="K172"/>
      <c r="L172"/>
      <c r="M172"/>
      <c r="N172"/>
      <c r="O172"/>
      <c r="P172"/>
      <c r="Q172"/>
      <c r="R172"/>
      <c r="S172"/>
      <c r="T172"/>
      <c r="U172"/>
      <c r="W172"/>
    </row>
    <row r="173" spans="1:23" x14ac:dyDescent="0.15">
      <c r="A173"/>
      <c r="B173"/>
      <c r="C173"/>
      <c r="D173"/>
      <c r="E173"/>
      <c r="F173"/>
      <c r="G173"/>
      <c r="H173"/>
      <c r="I173"/>
      <c r="J173"/>
      <c r="K173"/>
      <c r="L173"/>
      <c r="M173"/>
      <c r="N173"/>
      <c r="O173"/>
      <c r="P173"/>
      <c r="Q173"/>
      <c r="R173"/>
      <c r="S173"/>
      <c r="T173"/>
      <c r="U173"/>
      <c r="W173"/>
    </row>
    <row r="174" spans="1:23" x14ac:dyDescent="0.15">
      <c r="A174"/>
      <c r="B174"/>
      <c r="C174"/>
      <c r="D174"/>
      <c r="E174"/>
      <c r="F174"/>
      <c r="G174"/>
      <c r="H174"/>
      <c r="I174"/>
      <c r="J174"/>
      <c r="K174"/>
      <c r="L174"/>
      <c r="M174"/>
      <c r="N174"/>
      <c r="O174"/>
      <c r="P174"/>
      <c r="Q174"/>
      <c r="R174"/>
      <c r="S174"/>
      <c r="T174"/>
      <c r="U174"/>
      <c r="W174"/>
    </row>
    <row r="175" spans="1:23" x14ac:dyDescent="0.15">
      <c r="A175"/>
      <c r="B175"/>
      <c r="C175"/>
      <c r="D175"/>
      <c r="E175"/>
      <c r="F175"/>
      <c r="G175"/>
      <c r="H175"/>
      <c r="I175"/>
      <c r="J175"/>
      <c r="K175"/>
      <c r="L175"/>
      <c r="M175"/>
      <c r="N175"/>
      <c r="O175"/>
      <c r="P175"/>
      <c r="Q175"/>
      <c r="R175"/>
      <c r="S175"/>
      <c r="T175"/>
      <c r="U175"/>
      <c r="W175"/>
    </row>
    <row r="176" spans="1:23" x14ac:dyDescent="0.15">
      <c r="A176"/>
      <c r="B176"/>
      <c r="C176"/>
      <c r="D176"/>
      <c r="E176"/>
      <c r="F176"/>
      <c r="G176"/>
      <c r="H176"/>
      <c r="I176"/>
      <c r="J176"/>
      <c r="K176"/>
      <c r="L176"/>
      <c r="M176"/>
      <c r="N176"/>
      <c r="O176"/>
      <c r="P176"/>
      <c r="Q176"/>
      <c r="R176"/>
      <c r="S176"/>
      <c r="T176"/>
      <c r="U176"/>
      <c r="W176"/>
    </row>
    <row r="177" spans="1:23" x14ac:dyDescent="0.15">
      <c r="A177"/>
      <c r="B177"/>
      <c r="C177"/>
      <c r="D177"/>
      <c r="E177"/>
      <c r="F177"/>
      <c r="G177"/>
      <c r="H177"/>
      <c r="I177"/>
      <c r="J177"/>
      <c r="K177"/>
      <c r="L177"/>
      <c r="M177"/>
      <c r="N177"/>
      <c r="O177"/>
      <c r="P177"/>
      <c r="Q177"/>
      <c r="R177"/>
      <c r="S177"/>
      <c r="T177"/>
      <c r="U177"/>
      <c r="W177"/>
    </row>
    <row r="178" spans="1:23" ht="12.95" customHeight="1" x14ac:dyDescent="0.15">
      <c r="A178"/>
      <c r="B178"/>
      <c r="C178"/>
      <c r="D178"/>
      <c r="E178"/>
      <c r="F178"/>
      <c r="G178"/>
      <c r="H178"/>
      <c r="I178"/>
      <c r="J178"/>
      <c r="K178"/>
      <c r="L178"/>
      <c r="M178"/>
      <c r="N178"/>
      <c r="O178"/>
      <c r="P178"/>
      <c r="Q178"/>
      <c r="R178"/>
      <c r="S178"/>
      <c r="T178"/>
      <c r="U178"/>
      <c r="W178"/>
    </row>
    <row r="179" spans="1:23" ht="13.5" customHeight="1" x14ac:dyDescent="0.15">
      <c r="A179"/>
      <c r="B179"/>
      <c r="C179"/>
      <c r="D179"/>
      <c r="E179"/>
      <c r="F179"/>
      <c r="G179"/>
      <c r="H179"/>
      <c r="I179"/>
      <c r="J179"/>
      <c r="K179"/>
      <c r="L179"/>
      <c r="M179"/>
      <c r="N179"/>
      <c r="O179"/>
      <c r="P179"/>
      <c r="Q179"/>
      <c r="R179"/>
      <c r="S179"/>
      <c r="T179"/>
      <c r="U179"/>
      <c r="W179"/>
    </row>
    <row r="180" spans="1:23" x14ac:dyDescent="0.15">
      <c r="A180"/>
      <c r="B180"/>
      <c r="C180"/>
      <c r="D180"/>
      <c r="E180"/>
      <c r="F180"/>
      <c r="G180"/>
      <c r="H180"/>
      <c r="I180"/>
      <c r="J180"/>
      <c r="K180"/>
      <c r="L180"/>
      <c r="M180"/>
      <c r="N180"/>
      <c r="O180"/>
      <c r="P180"/>
      <c r="Q180"/>
      <c r="R180"/>
      <c r="S180"/>
      <c r="T180"/>
      <c r="U180"/>
      <c r="W180"/>
    </row>
    <row r="181" spans="1:23" x14ac:dyDescent="0.15">
      <c r="A181"/>
      <c r="B181"/>
      <c r="C181"/>
      <c r="D181"/>
      <c r="E181"/>
      <c r="F181"/>
      <c r="G181"/>
      <c r="H181"/>
      <c r="I181"/>
      <c r="J181"/>
      <c r="K181"/>
      <c r="L181"/>
      <c r="M181"/>
      <c r="N181"/>
      <c r="O181"/>
      <c r="P181"/>
      <c r="Q181"/>
      <c r="R181"/>
      <c r="S181"/>
      <c r="T181"/>
      <c r="U181"/>
      <c r="W181"/>
    </row>
    <row r="182" spans="1:23" ht="12.95" customHeight="1" x14ac:dyDescent="0.15">
      <c r="A182"/>
      <c r="B182"/>
      <c r="C182"/>
      <c r="D182"/>
      <c r="E182"/>
      <c r="F182"/>
      <c r="G182"/>
      <c r="H182"/>
      <c r="I182"/>
      <c r="J182"/>
      <c r="K182"/>
      <c r="L182"/>
      <c r="M182"/>
      <c r="N182"/>
      <c r="O182"/>
      <c r="P182"/>
      <c r="Q182"/>
      <c r="R182"/>
      <c r="S182"/>
      <c r="T182"/>
      <c r="U182"/>
      <c r="W182"/>
    </row>
    <row r="183" spans="1:23" ht="13.5" customHeight="1" x14ac:dyDescent="0.15">
      <c r="A183"/>
      <c r="B183"/>
      <c r="C183"/>
      <c r="D183"/>
      <c r="E183"/>
      <c r="F183"/>
      <c r="G183"/>
      <c r="H183"/>
      <c r="I183"/>
      <c r="J183"/>
      <c r="K183"/>
      <c r="L183"/>
      <c r="M183"/>
      <c r="N183"/>
      <c r="O183"/>
      <c r="P183"/>
      <c r="Q183"/>
      <c r="R183"/>
      <c r="S183"/>
      <c r="T183"/>
      <c r="U183"/>
      <c r="W183"/>
    </row>
    <row r="184" spans="1:23" x14ac:dyDescent="0.15">
      <c r="A184"/>
      <c r="B184"/>
      <c r="C184"/>
      <c r="D184"/>
      <c r="E184"/>
      <c r="F184"/>
      <c r="G184"/>
      <c r="H184"/>
      <c r="I184"/>
      <c r="J184"/>
      <c r="K184"/>
      <c r="L184"/>
      <c r="M184"/>
      <c r="N184"/>
      <c r="O184"/>
      <c r="P184"/>
      <c r="Q184"/>
      <c r="R184"/>
      <c r="S184"/>
      <c r="T184"/>
      <c r="U184"/>
      <c r="W184"/>
    </row>
    <row r="185" spans="1:23" x14ac:dyDescent="0.15">
      <c r="A185"/>
      <c r="B185"/>
      <c r="C185"/>
      <c r="D185"/>
      <c r="E185"/>
      <c r="F185"/>
      <c r="G185"/>
      <c r="H185"/>
      <c r="I185"/>
      <c r="J185"/>
      <c r="K185"/>
      <c r="L185"/>
      <c r="M185"/>
      <c r="N185"/>
      <c r="O185"/>
      <c r="P185"/>
      <c r="Q185"/>
      <c r="R185"/>
      <c r="S185"/>
      <c r="T185"/>
      <c r="U185"/>
      <c r="W185"/>
    </row>
    <row r="186" spans="1:23" x14ac:dyDescent="0.15">
      <c r="A186"/>
      <c r="B186"/>
      <c r="C186"/>
      <c r="D186"/>
      <c r="E186"/>
      <c r="F186"/>
      <c r="G186"/>
      <c r="H186"/>
      <c r="I186"/>
      <c r="J186"/>
      <c r="K186"/>
      <c r="L186"/>
      <c r="M186"/>
      <c r="N186"/>
      <c r="O186"/>
      <c r="P186"/>
      <c r="Q186"/>
      <c r="R186"/>
      <c r="S186"/>
      <c r="T186"/>
      <c r="U186"/>
      <c r="W186"/>
    </row>
    <row r="187" spans="1:23" x14ac:dyDescent="0.15">
      <c r="A187"/>
      <c r="B187"/>
      <c r="C187"/>
      <c r="D187"/>
      <c r="E187"/>
      <c r="F187"/>
      <c r="G187"/>
      <c r="H187"/>
      <c r="I187"/>
      <c r="J187"/>
      <c r="K187"/>
      <c r="L187"/>
      <c r="M187"/>
      <c r="N187"/>
      <c r="O187"/>
      <c r="P187"/>
      <c r="Q187"/>
      <c r="R187"/>
      <c r="S187"/>
      <c r="T187"/>
      <c r="U187"/>
      <c r="W187"/>
    </row>
    <row r="188" spans="1:23" x14ac:dyDescent="0.15">
      <c r="A188"/>
      <c r="B188"/>
      <c r="C188"/>
      <c r="D188"/>
      <c r="E188"/>
      <c r="F188"/>
      <c r="G188"/>
      <c r="H188"/>
      <c r="I188"/>
      <c r="J188"/>
      <c r="K188"/>
      <c r="L188"/>
      <c r="M188"/>
      <c r="N188"/>
      <c r="O188"/>
      <c r="P188"/>
      <c r="Q188"/>
      <c r="R188"/>
      <c r="S188"/>
      <c r="T188"/>
      <c r="U188"/>
      <c r="W188"/>
    </row>
    <row r="189" spans="1:23" x14ac:dyDescent="0.15">
      <c r="A189"/>
      <c r="B189"/>
      <c r="C189"/>
      <c r="D189"/>
      <c r="E189"/>
      <c r="F189"/>
      <c r="G189"/>
      <c r="H189"/>
      <c r="I189"/>
      <c r="J189"/>
      <c r="K189"/>
      <c r="L189"/>
      <c r="M189"/>
      <c r="N189"/>
      <c r="O189"/>
      <c r="P189"/>
      <c r="Q189"/>
      <c r="R189"/>
      <c r="S189"/>
      <c r="T189"/>
      <c r="U189"/>
      <c r="W189"/>
    </row>
    <row r="190" spans="1:23" x14ac:dyDescent="0.15">
      <c r="A190"/>
      <c r="B190"/>
      <c r="C190"/>
      <c r="D190"/>
      <c r="E190"/>
      <c r="F190"/>
      <c r="G190"/>
      <c r="H190"/>
      <c r="I190"/>
      <c r="J190"/>
      <c r="K190"/>
      <c r="L190"/>
      <c r="M190"/>
      <c r="N190"/>
      <c r="O190"/>
      <c r="P190"/>
      <c r="Q190"/>
      <c r="R190"/>
      <c r="S190"/>
      <c r="T190"/>
      <c r="U190"/>
      <c r="W190"/>
    </row>
    <row r="191" spans="1:23" ht="12.95" customHeight="1" x14ac:dyDescent="0.15">
      <c r="A191"/>
      <c r="B191"/>
      <c r="C191"/>
      <c r="D191"/>
      <c r="E191"/>
      <c r="F191"/>
      <c r="G191"/>
      <c r="H191"/>
      <c r="I191"/>
      <c r="J191"/>
      <c r="K191"/>
      <c r="L191"/>
      <c r="M191"/>
      <c r="N191"/>
      <c r="O191"/>
      <c r="P191"/>
      <c r="Q191"/>
      <c r="R191"/>
      <c r="S191"/>
      <c r="T191"/>
      <c r="U191"/>
      <c r="W191"/>
    </row>
    <row r="192" spans="1:23" ht="13.5" customHeight="1" x14ac:dyDescent="0.15">
      <c r="A192"/>
      <c r="B192"/>
      <c r="C192"/>
      <c r="D192"/>
      <c r="E192"/>
      <c r="F192"/>
      <c r="G192"/>
      <c r="H192"/>
      <c r="I192"/>
      <c r="J192"/>
      <c r="K192"/>
      <c r="L192"/>
      <c r="M192"/>
      <c r="N192"/>
      <c r="O192"/>
      <c r="P192"/>
      <c r="Q192"/>
      <c r="R192"/>
      <c r="S192"/>
      <c r="T192"/>
      <c r="U192"/>
      <c r="W192"/>
    </row>
    <row r="193" spans="1:23" x14ac:dyDescent="0.15">
      <c r="A193"/>
      <c r="B193"/>
      <c r="C193"/>
      <c r="D193"/>
      <c r="E193"/>
      <c r="F193"/>
      <c r="G193"/>
      <c r="H193"/>
      <c r="I193"/>
      <c r="J193"/>
      <c r="K193"/>
      <c r="L193"/>
      <c r="M193"/>
      <c r="N193"/>
      <c r="O193"/>
      <c r="P193"/>
      <c r="Q193"/>
      <c r="R193"/>
      <c r="S193"/>
      <c r="T193"/>
      <c r="U193"/>
      <c r="W193"/>
    </row>
    <row r="194" spans="1:23" x14ac:dyDescent="0.15">
      <c r="A194"/>
      <c r="B194"/>
      <c r="C194"/>
      <c r="D194"/>
      <c r="E194"/>
      <c r="F194"/>
      <c r="G194"/>
      <c r="H194"/>
      <c r="I194"/>
      <c r="J194"/>
      <c r="K194"/>
      <c r="L194"/>
      <c r="M194"/>
      <c r="N194"/>
      <c r="O194"/>
      <c r="P194"/>
      <c r="Q194"/>
      <c r="R194"/>
      <c r="S194"/>
      <c r="T194"/>
      <c r="U194"/>
      <c r="W194"/>
    </row>
    <row r="195" spans="1:23" x14ac:dyDescent="0.15">
      <c r="A195"/>
      <c r="B195"/>
      <c r="C195"/>
      <c r="D195"/>
      <c r="E195"/>
      <c r="F195"/>
      <c r="G195"/>
      <c r="H195"/>
      <c r="I195"/>
      <c r="J195"/>
      <c r="K195"/>
      <c r="L195"/>
      <c r="M195"/>
      <c r="N195"/>
      <c r="O195"/>
      <c r="P195"/>
      <c r="Q195"/>
      <c r="R195"/>
      <c r="S195"/>
      <c r="T195"/>
      <c r="U195"/>
      <c r="W195"/>
    </row>
    <row r="196" spans="1:23" ht="12.95" customHeight="1" x14ac:dyDescent="0.15">
      <c r="A196"/>
      <c r="B196"/>
      <c r="C196"/>
      <c r="D196"/>
      <c r="E196"/>
      <c r="F196"/>
      <c r="G196"/>
      <c r="H196"/>
      <c r="I196"/>
      <c r="J196"/>
      <c r="K196"/>
      <c r="L196"/>
      <c r="M196"/>
      <c r="N196"/>
      <c r="O196"/>
      <c r="P196"/>
      <c r="Q196"/>
      <c r="R196"/>
      <c r="S196"/>
      <c r="T196"/>
      <c r="U196"/>
      <c r="W196"/>
    </row>
    <row r="197" spans="1:23" ht="13.5" customHeight="1" x14ac:dyDescent="0.15">
      <c r="A197"/>
      <c r="B197"/>
      <c r="C197"/>
      <c r="D197"/>
      <c r="E197"/>
      <c r="F197"/>
      <c r="G197"/>
      <c r="H197"/>
      <c r="I197"/>
      <c r="J197"/>
      <c r="K197"/>
      <c r="L197"/>
      <c r="M197"/>
      <c r="N197"/>
      <c r="O197"/>
      <c r="P197"/>
      <c r="Q197"/>
      <c r="R197"/>
      <c r="S197"/>
      <c r="T197"/>
      <c r="U197"/>
      <c r="W197"/>
    </row>
    <row r="198" spans="1:23" ht="12.95" customHeight="1" x14ac:dyDescent="0.15">
      <c r="A198"/>
      <c r="B198"/>
      <c r="C198"/>
      <c r="D198"/>
      <c r="E198"/>
      <c r="F198"/>
      <c r="G198"/>
      <c r="H198"/>
      <c r="I198"/>
      <c r="J198"/>
      <c r="K198"/>
      <c r="L198"/>
      <c r="M198"/>
      <c r="N198"/>
      <c r="O198"/>
      <c r="P198"/>
      <c r="Q198"/>
      <c r="R198"/>
      <c r="S198"/>
      <c r="T198"/>
      <c r="U198"/>
      <c r="W198"/>
    </row>
    <row r="199" spans="1:23" ht="12.95" customHeight="1" x14ac:dyDescent="0.15">
      <c r="A199"/>
      <c r="B199"/>
      <c r="C199"/>
      <c r="D199"/>
      <c r="E199"/>
      <c r="F199"/>
      <c r="G199"/>
      <c r="H199"/>
      <c r="I199"/>
      <c r="J199"/>
      <c r="K199"/>
      <c r="L199"/>
      <c r="M199"/>
      <c r="N199"/>
      <c r="O199"/>
      <c r="P199"/>
      <c r="Q199"/>
      <c r="R199"/>
      <c r="S199"/>
      <c r="T199"/>
      <c r="U199"/>
      <c r="W199"/>
    </row>
    <row r="200" spans="1:23" ht="12.95" customHeight="1" x14ac:dyDescent="0.15">
      <c r="A200"/>
      <c r="B200"/>
      <c r="C200"/>
      <c r="D200"/>
      <c r="E200"/>
      <c r="F200"/>
      <c r="G200"/>
      <c r="H200"/>
      <c r="I200"/>
      <c r="J200"/>
      <c r="K200"/>
      <c r="L200"/>
      <c r="M200"/>
      <c r="N200"/>
      <c r="O200"/>
      <c r="P200"/>
      <c r="Q200"/>
      <c r="R200"/>
      <c r="S200"/>
      <c r="T200"/>
      <c r="U200"/>
      <c r="W200"/>
    </row>
    <row r="201" spans="1:23" ht="12.95" customHeight="1" x14ac:dyDescent="0.15">
      <c r="A201"/>
      <c r="B201"/>
      <c r="C201"/>
      <c r="D201"/>
      <c r="E201"/>
      <c r="F201"/>
      <c r="G201"/>
      <c r="H201"/>
      <c r="I201"/>
      <c r="J201"/>
      <c r="K201"/>
      <c r="L201"/>
      <c r="M201"/>
      <c r="N201"/>
      <c r="O201"/>
      <c r="P201"/>
      <c r="Q201"/>
      <c r="R201"/>
      <c r="S201"/>
      <c r="T201"/>
      <c r="U201"/>
      <c r="W201"/>
    </row>
    <row r="202" spans="1:23" ht="13.5" customHeight="1" x14ac:dyDescent="0.15">
      <c r="A202"/>
      <c r="B202"/>
      <c r="C202"/>
      <c r="D202"/>
      <c r="E202"/>
      <c r="F202"/>
      <c r="G202"/>
      <c r="H202"/>
      <c r="I202"/>
      <c r="J202"/>
      <c r="K202"/>
      <c r="L202"/>
      <c r="M202"/>
      <c r="N202"/>
      <c r="O202"/>
      <c r="P202"/>
      <c r="Q202"/>
      <c r="R202"/>
      <c r="S202"/>
      <c r="T202"/>
      <c r="U202"/>
      <c r="W202"/>
    </row>
    <row r="203" spans="1:23" x14ac:dyDescent="0.15">
      <c r="A203"/>
      <c r="B203"/>
      <c r="C203"/>
      <c r="D203"/>
      <c r="E203"/>
      <c r="F203"/>
      <c r="G203"/>
      <c r="H203"/>
      <c r="I203"/>
      <c r="J203"/>
      <c r="K203"/>
      <c r="L203"/>
      <c r="M203"/>
      <c r="N203"/>
      <c r="O203"/>
      <c r="P203"/>
      <c r="Q203"/>
      <c r="R203"/>
      <c r="S203"/>
      <c r="T203"/>
      <c r="U203"/>
      <c r="W203"/>
    </row>
    <row r="204" spans="1:23" ht="12.95" customHeight="1" x14ac:dyDescent="0.15">
      <c r="A204"/>
      <c r="B204"/>
      <c r="C204"/>
      <c r="D204"/>
      <c r="E204"/>
      <c r="F204"/>
      <c r="G204"/>
      <c r="H204"/>
      <c r="I204"/>
      <c r="J204"/>
      <c r="K204"/>
      <c r="L204"/>
      <c r="M204"/>
      <c r="N204"/>
      <c r="O204"/>
      <c r="P204"/>
      <c r="Q204"/>
      <c r="R204"/>
      <c r="S204"/>
      <c r="T204"/>
      <c r="U204"/>
      <c r="W204"/>
    </row>
    <row r="205" spans="1:23" ht="12.95" customHeight="1" x14ac:dyDescent="0.15">
      <c r="A205"/>
      <c r="B205"/>
      <c r="C205"/>
      <c r="D205"/>
      <c r="E205"/>
      <c r="F205"/>
      <c r="G205"/>
      <c r="H205"/>
      <c r="I205"/>
      <c r="J205"/>
      <c r="K205"/>
      <c r="L205"/>
      <c r="M205"/>
      <c r="N205"/>
      <c r="O205"/>
      <c r="P205"/>
      <c r="Q205"/>
      <c r="R205"/>
      <c r="S205"/>
      <c r="T205"/>
      <c r="U205"/>
      <c r="W205"/>
    </row>
    <row r="206" spans="1:23" ht="12.95" customHeight="1" x14ac:dyDescent="0.15">
      <c r="A206"/>
      <c r="B206"/>
      <c r="C206"/>
      <c r="D206"/>
      <c r="E206"/>
      <c r="F206"/>
      <c r="G206"/>
      <c r="H206"/>
      <c r="I206"/>
      <c r="J206"/>
      <c r="K206"/>
      <c r="L206"/>
      <c r="M206"/>
      <c r="N206"/>
      <c r="O206"/>
      <c r="P206"/>
      <c r="Q206"/>
      <c r="R206"/>
      <c r="S206"/>
      <c r="T206"/>
      <c r="U206"/>
      <c r="W206"/>
    </row>
    <row r="207" spans="1:23" ht="13.5" customHeight="1" x14ac:dyDescent="0.15">
      <c r="A207"/>
      <c r="B207"/>
      <c r="C207"/>
      <c r="D207"/>
      <c r="E207"/>
      <c r="F207"/>
      <c r="G207"/>
      <c r="H207"/>
      <c r="I207"/>
      <c r="J207"/>
      <c r="K207"/>
      <c r="L207"/>
      <c r="M207"/>
      <c r="N207"/>
      <c r="O207"/>
      <c r="P207"/>
      <c r="Q207"/>
      <c r="R207"/>
      <c r="S207"/>
      <c r="T207"/>
      <c r="U207"/>
      <c r="W207"/>
    </row>
    <row r="208" spans="1:23" x14ac:dyDescent="0.15">
      <c r="A208"/>
      <c r="B208"/>
      <c r="C208"/>
      <c r="D208"/>
      <c r="E208"/>
      <c r="F208"/>
      <c r="G208"/>
      <c r="H208"/>
      <c r="I208"/>
      <c r="J208"/>
      <c r="K208"/>
      <c r="L208"/>
      <c r="M208"/>
      <c r="N208"/>
      <c r="O208"/>
      <c r="P208"/>
      <c r="Q208"/>
      <c r="R208"/>
      <c r="S208"/>
      <c r="T208"/>
      <c r="U208"/>
      <c r="W208"/>
    </row>
    <row r="209" spans="1:23" x14ac:dyDescent="0.15">
      <c r="A209"/>
      <c r="B209"/>
      <c r="C209"/>
      <c r="D209"/>
      <c r="E209"/>
      <c r="F209"/>
      <c r="G209"/>
      <c r="H209"/>
      <c r="I209"/>
      <c r="J209"/>
      <c r="K209"/>
      <c r="L209"/>
      <c r="M209"/>
      <c r="N209"/>
      <c r="O209"/>
      <c r="P209"/>
      <c r="Q209"/>
      <c r="R209"/>
      <c r="S209"/>
      <c r="T209"/>
      <c r="U209"/>
      <c r="W209"/>
    </row>
    <row r="210" spans="1:23" x14ac:dyDescent="0.15">
      <c r="A210"/>
      <c r="B210"/>
      <c r="C210"/>
      <c r="D210"/>
      <c r="E210"/>
      <c r="F210"/>
      <c r="G210"/>
      <c r="H210"/>
      <c r="I210"/>
      <c r="J210"/>
      <c r="K210"/>
      <c r="L210"/>
      <c r="M210"/>
      <c r="N210"/>
      <c r="O210"/>
      <c r="P210"/>
      <c r="Q210"/>
      <c r="R210"/>
      <c r="S210"/>
      <c r="T210"/>
      <c r="U210"/>
      <c r="W210"/>
    </row>
    <row r="211" spans="1:23" x14ac:dyDescent="0.15">
      <c r="A211"/>
      <c r="B211"/>
      <c r="C211"/>
      <c r="D211"/>
      <c r="E211"/>
      <c r="F211"/>
      <c r="G211"/>
      <c r="H211"/>
      <c r="I211"/>
      <c r="J211"/>
      <c r="K211"/>
      <c r="L211"/>
      <c r="M211"/>
      <c r="N211"/>
      <c r="O211"/>
      <c r="P211"/>
      <c r="Q211"/>
      <c r="R211"/>
      <c r="S211"/>
      <c r="T211"/>
      <c r="U211"/>
      <c r="W211"/>
    </row>
    <row r="212" spans="1:23" x14ac:dyDescent="0.15">
      <c r="A212"/>
      <c r="B212"/>
      <c r="C212"/>
      <c r="D212"/>
      <c r="E212"/>
      <c r="F212"/>
      <c r="G212"/>
      <c r="H212"/>
      <c r="I212"/>
      <c r="J212"/>
      <c r="K212"/>
      <c r="L212"/>
      <c r="M212"/>
      <c r="N212"/>
      <c r="O212"/>
      <c r="P212"/>
      <c r="Q212"/>
      <c r="R212"/>
      <c r="S212"/>
      <c r="T212"/>
      <c r="U212"/>
      <c r="W212"/>
    </row>
    <row r="213" spans="1:23" x14ac:dyDescent="0.15">
      <c r="A213"/>
      <c r="B213"/>
      <c r="C213"/>
      <c r="D213"/>
      <c r="E213"/>
      <c r="F213"/>
      <c r="G213"/>
      <c r="H213"/>
      <c r="I213"/>
      <c r="J213"/>
      <c r="K213"/>
      <c r="L213"/>
      <c r="M213"/>
      <c r="N213"/>
      <c r="O213"/>
      <c r="P213"/>
      <c r="Q213"/>
      <c r="R213"/>
      <c r="S213"/>
      <c r="T213"/>
      <c r="U213"/>
      <c r="W213"/>
    </row>
    <row r="214" spans="1:23" x14ac:dyDescent="0.15">
      <c r="A214"/>
      <c r="B214"/>
      <c r="C214"/>
      <c r="D214"/>
      <c r="E214"/>
      <c r="F214"/>
      <c r="G214"/>
      <c r="H214"/>
      <c r="I214"/>
      <c r="J214"/>
      <c r="K214"/>
      <c r="L214"/>
      <c r="M214"/>
      <c r="N214"/>
      <c r="O214"/>
      <c r="P214"/>
      <c r="Q214"/>
      <c r="R214"/>
      <c r="S214"/>
      <c r="T214"/>
      <c r="U214"/>
      <c r="W214"/>
    </row>
    <row r="215" spans="1:23" x14ac:dyDescent="0.15">
      <c r="A215"/>
      <c r="B215"/>
      <c r="C215"/>
      <c r="D215"/>
      <c r="E215"/>
      <c r="F215"/>
      <c r="G215"/>
      <c r="H215"/>
      <c r="I215"/>
      <c r="J215"/>
      <c r="K215"/>
      <c r="L215"/>
      <c r="M215"/>
      <c r="N215"/>
      <c r="O215"/>
      <c r="P215"/>
      <c r="Q215"/>
      <c r="R215"/>
      <c r="S215"/>
      <c r="T215"/>
      <c r="U215"/>
      <c r="W215"/>
    </row>
    <row r="216" spans="1:23" x14ac:dyDescent="0.15">
      <c r="A216"/>
      <c r="B216"/>
      <c r="C216"/>
      <c r="D216"/>
      <c r="E216"/>
      <c r="F216"/>
      <c r="G216"/>
      <c r="H216"/>
      <c r="I216"/>
      <c r="J216"/>
      <c r="K216"/>
      <c r="L216"/>
      <c r="M216"/>
      <c r="N216"/>
      <c r="O216"/>
      <c r="P216"/>
      <c r="Q216"/>
      <c r="R216"/>
      <c r="S216"/>
      <c r="T216"/>
      <c r="U216"/>
      <c r="W216"/>
    </row>
    <row r="217" spans="1:23" x14ac:dyDescent="0.15">
      <c r="A217"/>
      <c r="B217"/>
      <c r="C217"/>
      <c r="D217"/>
      <c r="E217"/>
      <c r="F217"/>
      <c r="G217"/>
      <c r="H217"/>
      <c r="I217"/>
      <c r="J217"/>
      <c r="K217"/>
      <c r="L217"/>
      <c r="M217"/>
      <c r="N217"/>
      <c r="O217"/>
      <c r="P217"/>
      <c r="Q217"/>
      <c r="R217"/>
      <c r="S217"/>
      <c r="T217"/>
      <c r="U217"/>
      <c r="W217"/>
    </row>
    <row r="218" spans="1:23" x14ac:dyDescent="0.15">
      <c r="A218"/>
      <c r="B218"/>
      <c r="C218"/>
      <c r="D218"/>
      <c r="E218"/>
      <c r="F218"/>
      <c r="G218"/>
      <c r="H218"/>
      <c r="I218"/>
      <c r="J218"/>
      <c r="K218"/>
      <c r="L218"/>
      <c r="M218"/>
      <c r="N218"/>
      <c r="O218"/>
      <c r="P218"/>
      <c r="Q218"/>
      <c r="R218"/>
      <c r="S218"/>
      <c r="T218"/>
      <c r="U218"/>
      <c r="W218"/>
    </row>
    <row r="219" spans="1:23" ht="12.95" customHeight="1" x14ac:dyDescent="0.15">
      <c r="A219"/>
      <c r="B219"/>
      <c r="C219"/>
      <c r="D219"/>
      <c r="E219"/>
      <c r="F219"/>
      <c r="G219"/>
      <c r="H219"/>
      <c r="I219"/>
      <c r="J219"/>
      <c r="K219"/>
      <c r="L219"/>
      <c r="M219"/>
      <c r="N219"/>
      <c r="O219"/>
      <c r="P219"/>
      <c r="Q219"/>
      <c r="R219"/>
      <c r="S219"/>
      <c r="T219"/>
      <c r="U219"/>
      <c r="W219"/>
    </row>
    <row r="220" spans="1:23" ht="13.5" customHeight="1" x14ac:dyDescent="0.15">
      <c r="A220"/>
      <c r="B220"/>
      <c r="C220"/>
      <c r="D220"/>
      <c r="E220"/>
      <c r="F220"/>
      <c r="G220"/>
      <c r="H220"/>
      <c r="I220"/>
      <c r="J220"/>
      <c r="K220"/>
      <c r="L220"/>
      <c r="M220"/>
      <c r="N220"/>
      <c r="O220"/>
      <c r="P220"/>
      <c r="Q220"/>
      <c r="R220"/>
      <c r="S220"/>
      <c r="T220"/>
      <c r="U220"/>
      <c r="W220"/>
    </row>
    <row r="221" spans="1:23" ht="12.95" customHeight="1" x14ac:dyDescent="0.15">
      <c r="A221"/>
      <c r="B221"/>
      <c r="C221"/>
      <c r="D221"/>
      <c r="E221"/>
      <c r="F221"/>
      <c r="G221"/>
      <c r="H221"/>
      <c r="I221"/>
      <c r="J221"/>
      <c r="K221"/>
      <c r="L221"/>
      <c r="M221"/>
      <c r="N221"/>
      <c r="O221"/>
      <c r="P221"/>
      <c r="Q221"/>
      <c r="R221"/>
      <c r="S221"/>
      <c r="T221"/>
      <c r="U221"/>
      <c r="W221"/>
    </row>
    <row r="222" spans="1:23" ht="12.95" customHeight="1" x14ac:dyDescent="0.15">
      <c r="A222"/>
      <c r="B222"/>
      <c r="C222"/>
      <c r="D222"/>
      <c r="E222"/>
      <c r="F222"/>
      <c r="G222"/>
      <c r="H222"/>
      <c r="I222"/>
      <c r="J222"/>
      <c r="K222"/>
      <c r="L222"/>
      <c r="M222"/>
      <c r="N222"/>
      <c r="O222"/>
      <c r="P222"/>
      <c r="Q222"/>
      <c r="R222"/>
      <c r="S222"/>
      <c r="T222"/>
      <c r="U222"/>
      <c r="W222"/>
    </row>
    <row r="223" spans="1:23" ht="12.95" customHeight="1" x14ac:dyDescent="0.15">
      <c r="A223"/>
      <c r="B223"/>
      <c r="C223"/>
      <c r="D223"/>
      <c r="E223"/>
      <c r="F223"/>
      <c r="G223"/>
      <c r="H223"/>
      <c r="I223"/>
      <c r="J223"/>
      <c r="K223"/>
      <c r="L223"/>
      <c r="M223"/>
      <c r="N223"/>
      <c r="O223"/>
      <c r="P223"/>
      <c r="Q223"/>
      <c r="R223"/>
      <c r="S223"/>
      <c r="T223"/>
      <c r="U223"/>
      <c r="W223"/>
    </row>
    <row r="224" spans="1:23" ht="13.5" customHeight="1" x14ac:dyDescent="0.15">
      <c r="A224"/>
      <c r="B224"/>
      <c r="C224"/>
      <c r="D224"/>
      <c r="E224"/>
      <c r="F224"/>
      <c r="G224"/>
      <c r="H224"/>
      <c r="I224"/>
      <c r="J224"/>
      <c r="K224"/>
      <c r="L224"/>
      <c r="M224"/>
      <c r="N224"/>
      <c r="O224"/>
      <c r="P224"/>
      <c r="Q224"/>
      <c r="R224"/>
      <c r="S224"/>
      <c r="T224"/>
      <c r="U224"/>
      <c r="W224"/>
    </row>
    <row r="225" spans="1:23" x14ac:dyDescent="0.15">
      <c r="A225"/>
      <c r="B225"/>
      <c r="C225"/>
      <c r="D225"/>
      <c r="E225"/>
      <c r="F225"/>
      <c r="G225"/>
      <c r="H225"/>
      <c r="I225"/>
      <c r="J225"/>
      <c r="K225"/>
      <c r="L225"/>
      <c r="M225"/>
      <c r="N225"/>
      <c r="O225"/>
      <c r="P225"/>
      <c r="Q225"/>
      <c r="R225"/>
      <c r="S225"/>
      <c r="T225"/>
      <c r="U225"/>
      <c r="W225"/>
    </row>
    <row r="226" spans="1:23" x14ac:dyDescent="0.15">
      <c r="A226"/>
      <c r="B226"/>
      <c r="C226"/>
      <c r="D226"/>
      <c r="E226"/>
      <c r="F226"/>
      <c r="G226"/>
      <c r="H226"/>
      <c r="I226"/>
      <c r="J226"/>
      <c r="K226"/>
      <c r="L226"/>
      <c r="M226"/>
      <c r="N226"/>
      <c r="O226"/>
      <c r="P226"/>
      <c r="Q226"/>
      <c r="R226"/>
      <c r="S226"/>
      <c r="T226"/>
      <c r="U226"/>
      <c r="W226"/>
    </row>
    <row r="227" spans="1:23" x14ac:dyDescent="0.15">
      <c r="A227"/>
      <c r="B227"/>
      <c r="C227"/>
      <c r="D227"/>
      <c r="E227"/>
      <c r="F227"/>
      <c r="G227"/>
      <c r="H227"/>
      <c r="I227"/>
      <c r="J227"/>
      <c r="K227"/>
      <c r="L227"/>
      <c r="M227"/>
      <c r="N227"/>
      <c r="O227"/>
      <c r="P227"/>
      <c r="Q227"/>
      <c r="R227"/>
      <c r="S227"/>
      <c r="T227"/>
      <c r="U227"/>
      <c r="W227"/>
    </row>
    <row r="228" spans="1:23" x14ac:dyDescent="0.15">
      <c r="A228"/>
      <c r="B228"/>
      <c r="C228"/>
      <c r="D228"/>
      <c r="E228"/>
      <c r="F228"/>
      <c r="G228"/>
      <c r="H228"/>
      <c r="I228"/>
      <c r="J228"/>
      <c r="K228"/>
      <c r="L228"/>
      <c r="M228"/>
      <c r="N228"/>
      <c r="O228"/>
      <c r="P228"/>
      <c r="Q228"/>
      <c r="R228"/>
      <c r="S228"/>
      <c r="T228"/>
      <c r="U228"/>
      <c r="W228"/>
    </row>
    <row r="229" spans="1:23" x14ac:dyDescent="0.15">
      <c r="A229"/>
      <c r="B229"/>
      <c r="C229"/>
      <c r="D229"/>
      <c r="E229"/>
      <c r="F229"/>
      <c r="G229"/>
      <c r="H229"/>
      <c r="I229"/>
      <c r="J229"/>
      <c r="K229"/>
      <c r="L229"/>
      <c r="M229"/>
      <c r="N229"/>
      <c r="O229"/>
      <c r="P229"/>
      <c r="Q229"/>
      <c r="R229"/>
      <c r="S229"/>
      <c r="T229"/>
      <c r="U229"/>
      <c r="W229"/>
    </row>
    <row r="230" spans="1:23" x14ac:dyDescent="0.15">
      <c r="A230"/>
      <c r="B230"/>
      <c r="C230"/>
      <c r="D230"/>
      <c r="E230"/>
      <c r="F230"/>
      <c r="G230"/>
      <c r="H230"/>
      <c r="I230"/>
      <c r="J230"/>
      <c r="K230"/>
      <c r="L230"/>
      <c r="M230"/>
      <c r="N230"/>
      <c r="O230"/>
      <c r="P230"/>
      <c r="Q230"/>
      <c r="R230"/>
      <c r="S230"/>
      <c r="T230"/>
      <c r="U230"/>
      <c r="W230"/>
    </row>
    <row r="231" spans="1:23" x14ac:dyDescent="0.15">
      <c r="A231"/>
      <c r="B231"/>
      <c r="C231"/>
      <c r="D231"/>
      <c r="E231"/>
      <c r="F231"/>
      <c r="G231"/>
      <c r="H231"/>
      <c r="I231"/>
      <c r="J231"/>
      <c r="K231"/>
      <c r="L231"/>
      <c r="M231"/>
      <c r="N231"/>
      <c r="O231"/>
      <c r="P231"/>
      <c r="Q231"/>
      <c r="R231"/>
      <c r="S231"/>
      <c r="T231"/>
      <c r="U231"/>
      <c r="W231"/>
    </row>
    <row r="232" spans="1:23" x14ac:dyDescent="0.15">
      <c r="A232"/>
      <c r="B232"/>
      <c r="C232"/>
      <c r="D232"/>
      <c r="E232"/>
      <c r="F232"/>
      <c r="G232"/>
      <c r="H232"/>
      <c r="I232"/>
      <c r="J232"/>
      <c r="K232"/>
      <c r="L232"/>
      <c r="M232"/>
      <c r="N232"/>
      <c r="O232"/>
      <c r="P232"/>
      <c r="Q232"/>
      <c r="R232"/>
      <c r="S232"/>
      <c r="T232"/>
      <c r="U232"/>
      <c r="W232"/>
    </row>
    <row r="233" spans="1:23" x14ac:dyDescent="0.15">
      <c r="A233"/>
      <c r="B233"/>
      <c r="C233"/>
      <c r="D233"/>
      <c r="E233"/>
      <c r="F233"/>
      <c r="G233"/>
      <c r="H233"/>
      <c r="I233"/>
      <c r="J233"/>
      <c r="K233"/>
      <c r="L233"/>
      <c r="M233"/>
      <c r="N233"/>
      <c r="O233"/>
      <c r="P233"/>
      <c r="Q233"/>
      <c r="R233"/>
      <c r="S233"/>
      <c r="T233"/>
      <c r="U233"/>
      <c r="W233"/>
    </row>
    <row r="234" spans="1:23" x14ac:dyDescent="0.15">
      <c r="A234"/>
      <c r="B234"/>
      <c r="C234"/>
      <c r="D234"/>
      <c r="E234"/>
      <c r="F234"/>
      <c r="G234"/>
      <c r="H234"/>
      <c r="I234"/>
      <c r="J234"/>
      <c r="K234"/>
      <c r="L234"/>
      <c r="M234"/>
      <c r="N234"/>
      <c r="O234"/>
      <c r="P234"/>
      <c r="Q234"/>
      <c r="R234"/>
      <c r="S234"/>
      <c r="T234"/>
      <c r="U234"/>
      <c r="W234"/>
    </row>
    <row r="235" spans="1:23" x14ac:dyDescent="0.15">
      <c r="A235"/>
      <c r="B235"/>
      <c r="C235"/>
      <c r="D235"/>
      <c r="E235"/>
      <c r="F235"/>
      <c r="G235"/>
      <c r="H235"/>
      <c r="I235"/>
      <c r="J235"/>
      <c r="K235"/>
      <c r="L235"/>
      <c r="M235"/>
      <c r="N235"/>
      <c r="O235"/>
      <c r="P235"/>
      <c r="Q235"/>
      <c r="R235"/>
      <c r="S235"/>
      <c r="T235"/>
      <c r="U235"/>
      <c r="W235"/>
    </row>
    <row r="236" spans="1:23" x14ac:dyDescent="0.15">
      <c r="A236"/>
      <c r="B236"/>
      <c r="C236"/>
      <c r="D236"/>
      <c r="E236"/>
      <c r="F236"/>
      <c r="G236"/>
      <c r="H236"/>
      <c r="I236"/>
      <c r="J236"/>
      <c r="K236"/>
      <c r="L236"/>
      <c r="M236"/>
      <c r="N236"/>
      <c r="O236"/>
      <c r="P236"/>
      <c r="Q236"/>
      <c r="R236"/>
      <c r="S236"/>
      <c r="T236"/>
      <c r="U236"/>
      <c r="W236"/>
    </row>
    <row r="237" spans="1:23" x14ac:dyDescent="0.15">
      <c r="A237"/>
      <c r="B237"/>
      <c r="C237"/>
      <c r="D237"/>
      <c r="E237"/>
      <c r="F237"/>
      <c r="G237"/>
      <c r="H237"/>
      <c r="I237"/>
      <c r="J237"/>
      <c r="K237"/>
      <c r="L237"/>
      <c r="M237"/>
      <c r="N237"/>
      <c r="O237"/>
      <c r="P237"/>
      <c r="Q237"/>
      <c r="R237"/>
      <c r="S237"/>
      <c r="T237"/>
      <c r="U237"/>
      <c r="W237"/>
    </row>
    <row r="238" spans="1:23" x14ac:dyDescent="0.15">
      <c r="A238"/>
      <c r="B238"/>
      <c r="C238"/>
      <c r="D238"/>
      <c r="E238"/>
      <c r="F238"/>
      <c r="G238"/>
      <c r="H238"/>
      <c r="I238"/>
      <c r="J238"/>
      <c r="K238"/>
      <c r="L238"/>
      <c r="M238"/>
      <c r="N238"/>
      <c r="O238"/>
      <c r="P238"/>
      <c r="Q238"/>
      <c r="R238"/>
      <c r="S238"/>
      <c r="T238"/>
      <c r="U238"/>
      <c r="W238"/>
    </row>
    <row r="239" spans="1:23" x14ac:dyDescent="0.15">
      <c r="A239"/>
      <c r="B239"/>
      <c r="C239"/>
      <c r="D239"/>
      <c r="E239"/>
      <c r="F239"/>
      <c r="G239"/>
      <c r="H239"/>
      <c r="I239"/>
      <c r="J239"/>
      <c r="K239"/>
      <c r="L239"/>
      <c r="M239"/>
      <c r="N239"/>
      <c r="O239"/>
      <c r="P239"/>
      <c r="Q239"/>
      <c r="R239"/>
      <c r="S239"/>
      <c r="T239"/>
      <c r="U239"/>
      <c r="W239"/>
    </row>
    <row r="240" spans="1:23" x14ac:dyDescent="0.15">
      <c r="A240"/>
      <c r="B240"/>
      <c r="C240"/>
      <c r="D240"/>
      <c r="E240"/>
      <c r="F240"/>
      <c r="G240"/>
      <c r="H240"/>
      <c r="I240"/>
      <c r="J240"/>
      <c r="K240"/>
      <c r="L240"/>
      <c r="M240"/>
      <c r="N240"/>
      <c r="O240"/>
      <c r="P240"/>
      <c r="Q240"/>
      <c r="R240"/>
      <c r="S240"/>
      <c r="T240"/>
      <c r="U240"/>
      <c r="W240"/>
    </row>
    <row r="241" spans="1:23" x14ac:dyDescent="0.15">
      <c r="A241"/>
      <c r="B241"/>
      <c r="C241"/>
      <c r="D241"/>
      <c r="E241"/>
      <c r="F241"/>
      <c r="G241"/>
      <c r="H241"/>
      <c r="I241"/>
      <c r="J241"/>
      <c r="K241"/>
      <c r="L241"/>
      <c r="M241"/>
      <c r="N241"/>
      <c r="O241"/>
      <c r="P241"/>
      <c r="Q241"/>
      <c r="R241"/>
      <c r="S241"/>
      <c r="T241"/>
      <c r="U241"/>
      <c r="W241"/>
    </row>
    <row r="242" spans="1:23" x14ac:dyDescent="0.15">
      <c r="A242"/>
      <c r="B242"/>
      <c r="C242"/>
      <c r="D242"/>
      <c r="E242"/>
      <c r="F242"/>
      <c r="G242"/>
      <c r="H242"/>
      <c r="I242"/>
      <c r="J242"/>
      <c r="K242"/>
      <c r="L242"/>
      <c r="M242"/>
      <c r="N242"/>
      <c r="O242"/>
      <c r="P242"/>
      <c r="Q242"/>
      <c r="R242"/>
      <c r="S242"/>
      <c r="T242"/>
      <c r="U242"/>
      <c r="W242"/>
    </row>
    <row r="243" spans="1:23" x14ac:dyDescent="0.15">
      <c r="A243"/>
      <c r="B243"/>
      <c r="C243"/>
      <c r="D243"/>
      <c r="E243"/>
      <c r="F243"/>
      <c r="G243"/>
      <c r="H243"/>
      <c r="I243"/>
      <c r="J243"/>
      <c r="K243"/>
      <c r="L243"/>
      <c r="M243"/>
      <c r="N243"/>
      <c r="O243"/>
      <c r="P243"/>
      <c r="Q243"/>
      <c r="R243"/>
      <c r="S243"/>
      <c r="T243"/>
      <c r="U243"/>
      <c r="W243"/>
    </row>
    <row r="244" spans="1:23" x14ac:dyDescent="0.15">
      <c r="A244"/>
      <c r="B244"/>
      <c r="C244"/>
      <c r="D244"/>
      <c r="E244"/>
      <c r="F244"/>
      <c r="G244"/>
      <c r="H244"/>
      <c r="I244"/>
      <c r="J244"/>
      <c r="K244"/>
      <c r="L244"/>
      <c r="M244"/>
      <c r="N244"/>
      <c r="O244"/>
      <c r="P244"/>
      <c r="Q244"/>
      <c r="R244"/>
      <c r="S244"/>
      <c r="T244"/>
      <c r="U244"/>
      <c r="W244"/>
    </row>
    <row r="245" spans="1:23" ht="12.95" customHeight="1" x14ac:dyDescent="0.15">
      <c r="A245"/>
      <c r="B245"/>
      <c r="C245"/>
      <c r="D245"/>
      <c r="E245"/>
      <c r="F245"/>
      <c r="G245"/>
      <c r="H245"/>
      <c r="I245"/>
      <c r="J245"/>
      <c r="K245"/>
      <c r="L245"/>
      <c r="M245"/>
      <c r="N245"/>
      <c r="O245"/>
      <c r="P245"/>
      <c r="Q245"/>
      <c r="R245"/>
      <c r="S245"/>
      <c r="T245"/>
      <c r="U245"/>
      <c r="W245"/>
    </row>
    <row r="246" spans="1:23" ht="13.5" customHeight="1" x14ac:dyDescent="0.15">
      <c r="A246"/>
      <c r="B246"/>
      <c r="C246"/>
      <c r="D246"/>
      <c r="E246"/>
      <c r="F246"/>
      <c r="G246"/>
      <c r="H246"/>
      <c r="I246"/>
      <c r="J246"/>
      <c r="K246"/>
      <c r="L246"/>
      <c r="M246"/>
      <c r="N246"/>
      <c r="O246"/>
      <c r="P246"/>
      <c r="Q246"/>
      <c r="R246"/>
      <c r="S246"/>
      <c r="T246"/>
      <c r="U246"/>
      <c r="W246"/>
    </row>
    <row r="247" spans="1:23" x14ac:dyDescent="0.15">
      <c r="A247"/>
      <c r="B247"/>
      <c r="C247"/>
      <c r="D247"/>
      <c r="E247"/>
      <c r="F247"/>
      <c r="G247"/>
      <c r="H247"/>
      <c r="I247"/>
      <c r="J247"/>
      <c r="K247"/>
      <c r="L247"/>
      <c r="M247"/>
      <c r="N247"/>
      <c r="O247"/>
      <c r="P247"/>
      <c r="Q247"/>
      <c r="R247"/>
      <c r="S247"/>
      <c r="T247"/>
      <c r="U247"/>
      <c r="W247"/>
    </row>
    <row r="248" spans="1:23" x14ac:dyDescent="0.15">
      <c r="A248"/>
      <c r="B248"/>
      <c r="C248"/>
      <c r="D248"/>
      <c r="E248"/>
      <c r="F248"/>
      <c r="G248"/>
      <c r="H248"/>
      <c r="I248"/>
      <c r="J248"/>
      <c r="K248"/>
      <c r="L248"/>
      <c r="M248"/>
      <c r="N248"/>
      <c r="O248"/>
      <c r="P248"/>
      <c r="Q248"/>
      <c r="R248"/>
      <c r="S248"/>
      <c r="T248"/>
      <c r="U248"/>
      <c r="W248"/>
    </row>
    <row r="249" spans="1:23" x14ac:dyDescent="0.15">
      <c r="A249"/>
      <c r="B249"/>
      <c r="C249"/>
      <c r="D249"/>
      <c r="E249"/>
      <c r="F249"/>
      <c r="G249"/>
      <c r="H249"/>
      <c r="I249"/>
      <c r="J249"/>
      <c r="K249"/>
      <c r="L249"/>
      <c r="M249"/>
      <c r="N249"/>
      <c r="O249"/>
      <c r="P249"/>
      <c r="Q249"/>
      <c r="R249"/>
      <c r="S249"/>
      <c r="T249"/>
      <c r="U249"/>
      <c r="W249"/>
    </row>
    <row r="250" spans="1:23" x14ac:dyDescent="0.15">
      <c r="A250"/>
      <c r="B250"/>
      <c r="C250"/>
      <c r="D250"/>
      <c r="E250"/>
      <c r="F250"/>
      <c r="G250"/>
      <c r="H250"/>
      <c r="I250"/>
      <c r="J250"/>
      <c r="K250"/>
      <c r="L250"/>
      <c r="M250"/>
      <c r="N250"/>
      <c r="O250"/>
      <c r="P250"/>
      <c r="Q250"/>
      <c r="R250"/>
      <c r="S250"/>
      <c r="T250"/>
      <c r="U250"/>
      <c r="W250"/>
    </row>
    <row r="251" spans="1:23" x14ac:dyDescent="0.15">
      <c r="A251"/>
      <c r="B251"/>
      <c r="C251"/>
      <c r="D251"/>
      <c r="E251"/>
      <c r="F251"/>
      <c r="G251"/>
      <c r="H251"/>
      <c r="I251"/>
      <c r="J251"/>
      <c r="K251"/>
      <c r="L251"/>
      <c r="M251"/>
      <c r="N251"/>
      <c r="O251"/>
      <c r="P251"/>
      <c r="Q251"/>
      <c r="R251"/>
      <c r="S251"/>
      <c r="T251"/>
      <c r="U251"/>
      <c r="W251"/>
    </row>
    <row r="252" spans="1:23" ht="12.95" customHeight="1" x14ac:dyDescent="0.15">
      <c r="A252"/>
      <c r="B252"/>
      <c r="C252"/>
      <c r="D252"/>
      <c r="E252"/>
      <c r="F252"/>
      <c r="G252"/>
      <c r="H252"/>
      <c r="I252"/>
      <c r="J252"/>
      <c r="K252"/>
      <c r="L252"/>
      <c r="M252"/>
      <c r="N252"/>
      <c r="O252"/>
      <c r="P252"/>
      <c r="Q252"/>
      <c r="R252"/>
      <c r="S252"/>
      <c r="T252"/>
      <c r="U252"/>
      <c r="W252"/>
    </row>
    <row r="253" spans="1:23" ht="13.5" customHeight="1" x14ac:dyDescent="0.15">
      <c r="A253"/>
      <c r="B253"/>
      <c r="C253"/>
      <c r="D253"/>
      <c r="E253"/>
      <c r="F253"/>
      <c r="G253"/>
      <c r="H253"/>
      <c r="I253"/>
      <c r="J253"/>
      <c r="K253"/>
      <c r="L253"/>
      <c r="M253"/>
      <c r="N253"/>
      <c r="O253"/>
      <c r="P253"/>
      <c r="Q253"/>
      <c r="R253"/>
      <c r="S253"/>
      <c r="T253"/>
      <c r="U253"/>
      <c r="W253"/>
    </row>
    <row r="254" spans="1:23" x14ac:dyDescent="0.15">
      <c r="A254"/>
      <c r="B254"/>
      <c r="C254"/>
      <c r="D254"/>
      <c r="E254"/>
      <c r="F254"/>
      <c r="G254"/>
      <c r="H254"/>
      <c r="I254"/>
      <c r="J254"/>
      <c r="K254"/>
      <c r="L254"/>
      <c r="M254"/>
      <c r="N254"/>
      <c r="O254"/>
      <c r="P254"/>
      <c r="Q254"/>
      <c r="R254"/>
      <c r="S254"/>
      <c r="T254"/>
      <c r="U254"/>
      <c r="W254"/>
    </row>
    <row r="255" spans="1:23" x14ac:dyDescent="0.15">
      <c r="A255"/>
      <c r="B255"/>
      <c r="C255"/>
      <c r="D255"/>
      <c r="E255"/>
      <c r="F255"/>
      <c r="G255"/>
      <c r="H255"/>
      <c r="I255"/>
      <c r="J255"/>
      <c r="K255"/>
      <c r="L255"/>
      <c r="M255"/>
      <c r="N255"/>
      <c r="O255"/>
      <c r="P255"/>
      <c r="Q255"/>
      <c r="R255"/>
      <c r="S255"/>
      <c r="T255"/>
      <c r="U255"/>
      <c r="W255"/>
    </row>
    <row r="260" ht="12.95" customHeight="1" x14ac:dyDescent="0.15"/>
  </sheetData>
  <sheetProtection algorithmName="SHA-512" hashValue="idsXm7lk77f7JRshU5iivZJlO7l7dCX5W8UsUyMvziMP6ANimm9CO/Cb7WOdsE/LAIMrg3Jsi4gdzrGs/90nBg==" saltValue="YisUnWQVl3IOeRia9ucsgQ==" spinCount="100000" sheet="1" objects="1" scenarios="1"/>
  <mergeCells count="298">
    <mergeCell ref="C39:D39"/>
    <mergeCell ref="CJ7:CK7"/>
    <mergeCell ref="AR23:AV23"/>
    <mergeCell ref="Z22:AQ22"/>
    <mergeCell ref="AU25:AV25"/>
    <mergeCell ref="Z27:AQ27"/>
    <mergeCell ref="Z40:AQ40"/>
    <mergeCell ref="AR40:AV40"/>
    <mergeCell ref="AW40:AY40"/>
    <mergeCell ref="Z17:AQ17"/>
    <mergeCell ref="BU7:BZ7"/>
    <mergeCell ref="CE7:CH7"/>
    <mergeCell ref="Z9:AQ9"/>
    <mergeCell ref="AW23:AY23"/>
    <mergeCell ref="AZ23:BB23"/>
    <mergeCell ref="BC23:BS23"/>
    <mergeCell ref="AR13:AT13"/>
    <mergeCell ref="Z13:AQ13"/>
    <mergeCell ref="AR14:BB17"/>
    <mergeCell ref="Z16:AQ16"/>
    <mergeCell ref="BC19:BS19"/>
    <mergeCell ref="Z14:AQ14"/>
    <mergeCell ref="Z34:AQ34"/>
    <mergeCell ref="Z33:AQ33"/>
    <mergeCell ref="T40:Y40"/>
    <mergeCell ref="H40:M40"/>
    <mergeCell ref="T39:Y39"/>
    <mergeCell ref="H39:M39"/>
    <mergeCell ref="T32:Y32"/>
    <mergeCell ref="H32:M32"/>
    <mergeCell ref="T23:Y23"/>
    <mergeCell ref="H23:M23"/>
    <mergeCell ref="T18:Y18"/>
    <mergeCell ref="H18:M18"/>
    <mergeCell ref="N20:P20"/>
    <mergeCell ref="N23:P23"/>
    <mergeCell ref="Q36:S36"/>
    <mergeCell ref="N21:P21"/>
    <mergeCell ref="Q25:S25"/>
    <mergeCell ref="Q21:S21"/>
    <mergeCell ref="Q23:S23"/>
    <mergeCell ref="Q22:S22"/>
    <mergeCell ref="Q19:S19"/>
    <mergeCell ref="Q26:S26"/>
    <mergeCell ref="T24:Y31"/>
    <mergeCell ref="Q29:S29"/>
    <mergeCell ref="Q27:S27"/>
    <mergeCell ref="T33:Y38"/>
    <mergeCell ref="B37:D37"/>
    <mergeCell ref="B34:D34"/>
    <mergeCell ref="B36:D36"/>
    <mergeCell ref="H33:M38"/>
    <mergeCell ref="E35:G35"/>
    <mergeCell ref="E33:G33"/>
    <mergeCell ref="N33:P33"/>
    <mergeCell ref="B16:D16"/>
    <mergeCell ref="E16:G16"/>
    <mergeCell ref="E21:G21"/>
    <mergeCell ref="E20:G20"/>
    <mergeCell ref="E17:G17"/>
    <mergeCell ref="B21:D21"/>
    <mergeCell ref="E31:G31"/>
    <mergeCell ref="E18:G18"/>
    <mergeCell ref="B27:D27"/>
    <mergeCell ref="N22:P22"/>
    <mergeCell ref="B30:D30"/>
    <mergeCell ref="E30:G30"/>
    <mergeCell ref="B26:D26"/>
    <mergeCell ref="E26:G26"/>
    <mergeCell ref="N26:P26"/>
    <mergeCell ref="N30:P30"/>
    <mergeCell ref="B29:D29"/>
    <mergeCell ref="E39:G39"/>
    <mergeCell ref="Q30:S30"/>
    <mergeCell ref="Q31:S31"/>
    <mergeCell ref="N34:P34"/>
    <mergeCell ref="Q34:S34"/>
    <mergeCell ref="Q32:S32"/>
    <mergeCell ref="E37:G37"/>
    <mergeCell ref="E34:G34"/>
    <mergeCell ref="E36:G36"/>
    <mergeCell ref="E32:G32"/>
    <mergeCell ref="A33:A39"/>
    <mergeCell ref="A24:A31"/>
    <mergeCell ref="Q24:S24"/>
    <mergeCell ref="E22:G22"/>
    <mergeCell ref="B19:D19"/>
    <mergeCell ref="E19:G19"/>
    <mergeCell ref="A19:A23"/>
    <mergeCell ref="Q20:S20"/>
    <mergeCell ref="N19:P19"/>
    <mergeCell ref="B24:D24"/>
    <mergeCell ref="E24:G24"/>
    <mergeCell ref="N24:P24"/>
    <mergeCell ref="N28:P28"/>
    <mergeCell ref="Q28:S28"/>
    <mergeCell ref="B28:D28"/>
    <mergeCell ref="E28:G28"/>
    <mergeCell ref="B20:D20"/>
    <mergeCell ref="C32:D32"/>
    <mergeCell ref="Q38:S38"/>
    <mergeCell ref="B38:D38"/>
    <mergeCell ref="E38:G38"/>
    <mergeCell ref="B31:D31"/>
    <mergeCell ref="B33:D33"/>
    <mergeCell ref="N32:P32"/>
    <mergeCell ref="E10:G10"/>
    <mergeCell ref="B9:D9"/>
    <mergeCell ref="E9:G9"/>
    <mergeCell ref="E23:G23"/>
    <mergeCell ref="T19:Y22"/>
    <mergeCell ref="N18:P18"/>
    <mergeCell ref="Q18:S18"/>
    <mergeCell ref="B22:D22"/>
    <mergeCell ref="H19:M22"/>
    <mergeCell ref="N16:P16"/>
    <mergeCell ref="B17:D17"/>
    <mergeCell ref="Q14:S14"/>
    <mergeCell ref="N12:P12"/>
    <mergeCell ref="T12:Y12"/>
    <mergeCell ref="C18:D18"/>
    <mergeCell ref="H13:M17"/>
    <mergeCell ref="Q16:S16"/>
    <mergeCell ref="N17:P17"/>
    <mergeCell ref="T13:Y17"/>
    <mergeCell ref="Q15:S15"/>
    <mergeCell ref="N15:P15"/>
    <mergeCell ref="A9:A12"/>
    <mergeCell ref="Q12:S12"/>
    <mergeCell ref="B10:D10"/>
    <mergeCell ref="Q8:S8"/>
    <mergeCell ref="E11:G11"/>
    <mergeCell ref="B11:D11"/>
    <mergeCell ref="B8:D8"/>
    <mergeCell ref="Z15:AQ15"/>
    <mergeCell ref="A13:A18"/>
    <mergeCell ref="N13:P13"/>
    <mergeCell ref="E14:G14"/>
    <mergeCell ref="N14:P14"/>
    <mergeCell ref="B13:D13"/>
    <mergeCell ref="E13:G13"/>
    <mergeCell ref="B15:D15"/>
    <mergeCell ref="E15:G15"/>
    <mergeCell ref="B14:D14"/>
    <mergeCell ref="Q17:S17"/>
    <mergeCell ref="Q13:S13"/>
    <mergeCell ref="Q10:S10"/>
    <mergeCell ref="N11:P11"/>
    <mergeCell ref="Q11:S11"/>
    <mergeCell ref="Z11:AQ11"/>
    <mergeCell ref="E8:G8"/>
    <mergeCell ref="BC1:BS1"/>
    <mergeCell ref="AZ8:BB8"/>
    <mergeCell ref="W1:X1"/>
    <mergeCell ref="K8:M8"/>
    <mergeCell ref="A7:A8"/>
    <mergeCell ref="H8:J8"/>
    <mergeCell ref="W8:Y8"/>
    <mergeCell ref="AR7:BB7"/>
    <mergeCell ref="AR26:AT26"/>
    <mergeCell ref="AU26:AV26"/>
    <mergeCell ref="AW25:AY25"/>
    <mergeCell ref="AZ25:BB25"/>
    <mergeCell ref="C12:D12"/>
    <mergeCell ref="B7:Y7"/>
    <mergeCell ref="Z12:AQ12"/>
    <mergeCell ref="H9:M11"/>
    <mergeCell ref="N8:P8"/>
    <mergeCell ref="H12:M12"/>
    <mergeCell ref="Q9:S9"/>
    <mergeCell ref="E12:G12"/>
    <mergeCell ref="T9:Y11"/>
    <mergeCell ref="Z10:AQ10"/>
    <mergeCell ref="T8:V8"/>
    <mergeCell ref="N9:P9"/>
    <mergeCell ref="BC27:BS31"/>
    <mergeCell ref="Z19:AQ19"/>
    <mergeCell ref="AR19:AT19"/>
    <mergeCell ref="AW18:AY18"/>
    <mergeCell ref="AZ18:BB18"/>
    <mergeCell ref="Z23:AQ23"/>
    <mergeCell ref="Z25:AQ25"/>
    <mergeCell ref="BC25:BS25"/>
    <mergeCell ref="AW26:AY26"/>
    <mergeCell ref="BC26:BS26"/>
    <mergeCell ref="AR25:AT25"/>
    <mergeCell ref="Z24:AQ24"/>
    <mergeCell ref="BC18:BS18"/>
    <mergeCell ref="Z28:AQ28"/>
    <mergeCell ref="Z30:AQ30"/>
    <mergeCell ref="AR18:AV18"/>
    <mergeCell ref="Z31:AQ31"/>
    <mergeCell ref="Z29:AQ29"/>
    <mergeCell ref="AR27:BB31"/>
    <mergeCell ref="BC39:BS39"/>
    <mergeCell ref="Z35:AQ35"/>
    <mergeCell ref="Z38:AQ38"/>
    <mergeCell ref="Z36:AQ36"/>
    <mergeCell ref="Z37:AQ37"/>
    <mergeCell ref="Z39:AQ39"/>
    <mergeCell ref="AW32:AY32"/>
    <mergeCell ref="AZ32:BB32"/>
    <mergeCell ref="BC32:BS32"/>
    <mergeCell ref="Z32:AQ32"/>
    <mergeCell ref="AR32:AV32"/>
    <mergeCell ref="AR39:BB39"/>
    <mergeCell ref="AR33:BB38"/>
    <mergeCell ref="E25:G25"/>
    <mergeCell ref="N27:P27"/>
    <mergeCell ref="C23:D23"/>
    <mergeCell ref="E27:G27"/>
    <mergeCell ref="BC7:BS8"/>
    <mergeCell ref="BC10:BS11"/>
    <mergeCell ref="AR10:BB11"/>
    <mergeCell ref="AW8:AY8"/>
    <mergeCell ref="BC9:BS9"/>
    <mergeCell ref="AR9:AT9"/>
    <mergeCell ref="AU9:AV9"/>
    <mergeCell ref="AW9:AY9"/>
    <mergeCell ref="AZ9:BB9"/>
    <mergeCell ref="AR8:AT8"/>
    <mergeCell ref="AU8:AV8"/>
    <mergeCell ref="Z18:AQ18"/>
    <mergeCell ref="H24:M31"/>
    <mergeCell ref="N31:P31"/>
    <mergeCell ref="Z26:AQ26"/>
    <mergeCell ref="AW24:AY24"/>
    <mergeCell ref="AZ24:BB24"/>
    <mergeCell ref="BC24:BS24"/>
    <mergeCell ref="Z7:AQ8"/>
    <mergeCell ref="N10:P10"/>
    <mergeCell ref="Y5:Z5"/>
    <mergeCell ref="AA5:AG5"/>
    <mergeCell ref="K2:Z2"/>
    <mergeCell ref="AU19:AV19"/>
    <mergeCell ref="Z20:AQ20"/>
    <mergeCell ref="AW19:AY19"/>
    <mergeCell ref="AZ19:BB19"/>
    <mergeCell ref="BC20:BS22"/>
    <mergeCell ref="Z21:AQ21"/>
    <mergeCell ref="AR20:BB22"/>
    <mergeCell ref="BC12:BS12"/>
    <mergeCell ref="AW12:AY12"/>
    <mergeCell ref="AZ12:BB12"/>
    <mergeCell ref="AW13:AY13"/>
    <mergeCell ref="AZ13:BB13"/>
    <mergeCell ref="AR12:AV12"/>
    <mergeCell ref="AU13:AV13"/>
    <mergeCell ref="BC14:BS17"/>
    <mergeCell ref="BC13:BS13"/>
    <mergeCell ref="AZ40:BB40"/>
    <mergeCell ref="BC40:BS40"/>
    <mergeCell ref="E40:G40"/>
    <mergeCell ref="N40:P40"/>
    <mergeCell ref="Q40:S40"/>
    <mergeCell ref="A40:D40"/>
    <mergeCell ref="AU24:AV24"/>
    <mergeCell ref="AR24:AT24"/>
    <mergeCell ref="N29:P29"/>
    <mergeCell ref="N25:P25"/>
    <mergeCell ref="BC33:BS38"/>
    <mergeCell ref="N37:P37"/>
    <mergeCell ref="Q37:S37"/>
    <mergeCell ref="Q35:S35"/>
    <mergeCell ref="Q33:S33"/>
    <mergeCell ref="N36:P36"/>
    <mergeCell ref="N38:P38"/>
    <mergeCell ref="N39:P39"/>
    <mergeCell ref="Q39:S39"/>
    <mergeCell ref="N35:P35"/>
    <mergeCell ref="B35:D35"/>
    <mergeCell ref="AZ26:BB26"/>
    <mergeCell ref="E29:G29"/>
    <mergeCell ref="B25:D25"/>
    <mergeCell ref="B41:BS41"/>
    <mergeCell ref="AH2:AX2"/>
    <mergeCell ref="AY2:BE2"/>
    <mergeCell ref="BF2:BL2"/>
    <mergeCell ref="BM2:BS2"/>
    <mergeCell ref="AH3:AX5"/>
    <mergeCell ref="AY3:BE3"/>
    <mergeCell ref="BF3:BL3"/>
    <mergeCell ref="BM3:BS3"/>
    <mergeCell ref="K4:Z4"/>
    <mergeCell ref="AY4:BE4"/>
    <mergeCell ref="BF4:BL4"/>
    <mergeCell ref="BM4:BS4"/>
    <mergeCell ref="AY5:BE5"/>
    <mergeCell ref="BF5:BL5"/>
    <mergeCell ref="BM5:BS5"/>
    <mergeCell ref="A2:J2"/>
    <mergeCell ref="AA2:AG2"/>
    <mergeCell ref="A3:J5"/>
    <mergeCell ref="K3:X3"/>
    <mergeCell ref="Y3:Z3"/>
    <mergeCell ref="AA3:AG3"/>
    <mergeCell ref="AA4:AG4"/>
    <mergeCell ref="K5:X5"/>
  </mergeCells>
  <phoneticPr fontId="3"/>
  <conditionalFormatting sqref="A1 AR7 E8 K8 Q8 AR8:AS8 AU8 AZ8">
    <cfRule type="cellIs" dxfId="55" priority="20" operator="equal">
      <formula>0</formula>
    </cfRule>
  </conditionalFormatting>
  <conditionalFormatting sqref="B7:B8">
    <cfRule type="cellIs" dxfId="54" priority="16" operator="equal">
      <formula>0</formula>
    </cfRule>
  </conditionalFormatting>
  <conditionalFormatting sqref="Q9:S11 Q13:S17 Q19:S22 Q24:S31 Q33:S38">
    <cfRule type="expression" dxfId="53" priority="11">
      <formula>$Q9&gt;$N9</formula>
    </cfRule>
  </conditionalFormatting>
  <conditionalFormatting sqref="W8">
    <cfRule type="cellIs" dxfId="52" priority="1" operator="equal">
      <formula>0</formula>
    </cfRule>
  </conditionalFormatting>
  <conditionalFormatting sqref="AW8">
    <cfRule type="cellIs" dxfId="51" priority="19" operator="equal">
      <formula>0</formula>
    </cfRule>
  </conditionalFormatting>
  <conditionalFormatting sqref="AZ9:BB9">
    <cfRule type="expression" dxfId="50" priority="6">
      <formula>$AZ$9&gt;$AW$9</formula>
    </cfRule>
  </conditionalFormatting>
  <conditionalFormatting sqref="AZ13:BB13">
    <cfRule type="expression" dxfId="49" priority="5">
      <formula>$AZ$13&gt;$AW$13</formula>
    </cfRule>
  </conditionalFormatting>
  <conditionalFormatting sqref="AZ19:BB19">
    <cfRule type="expression" dxfId="48" priority="4">
      <formula>$AZ$19&gt;$AW$19</formula>
    </cfRule>
  </conditionalFormatting>
  <conditionalFormatting sqref="AZ24:BB26">
    <cfRule type="expression" dxfId="47" priority="3">
      <formula>$AZ24&gt;$AW24</formula>
    </cfRule>
  </conditionalFormatting>
  <dataValidations xWindow="1206" yWindow="272" count="4">
    <dataValidation allowBlank="1" showInputMessage="1" showErrorMessage="1" promptTitle="1ページ目に入力してください" prompt="部数表の１ページ目（新潟市）へ入力してください" sqref="BC1:BS1" xr:uid="{00000000-0002-0000-0600-000000000000}"/>
    <dataValidation allowBlank="1" showInputMessage="1" showErrorMessage="1" promptTitle="入力不要です" prompt="入力不要です(自動計算されます)" sqref="BF5 BM5 AY5 BF3 BM3 AY3" xr:uid="{B6878178-C59A-4C12-8D9F-E595B0258F14}"/>
    <dataValidation allowBlank="1" showErrorMessage="1" sqref="AH2 AA4 AA2 A2 BF2 BM2 AY2 K2 K4" xr:uid="{F038577F-2374-4685-BD58-AA7CEC2A895A}"/>
    <dataValidation allowBlank="1" showInputMessage="1" showErrorMessage="1" promptTitle="1ページ目に入力してください" prompt="部数表の1ページ目(新潟市)へ入力してください" sqref="A3:J5 K3:X3 K5:X5 AA3:AG3 AA5:AG5 AH3:AX5" xr:uid="{0E784F71-2723-47E1-9D8D-63F97024DAE3}"/>
  </dataValidations>
  <pageMargins left="0.23622047244094491" right="0.23622047244094491" top="0.19685039370078741" bottom="0.15748031496062992" header="0.31496062992125984" footer="0.11811023622047245"/>
  <pageSetup paperSize="9" orientation="landscape" cellComments="asDisplayed" r:id="rId1"/>
  <extLst>
    <ext xmlns:x14="http://schemas.microsoft.com/office/spreadsheetml/2009/9/main" uri="{CCE6A557-97BC-4b89-ADB6-D9C93CAAB3DF}">
      <x14:dataValidations xmlns:xm="http://schemas.microsoft.com/office/excel/2006/main" xWindow="1206" yWindow="272" count="2">
        <x14:dataValidation type="list" errorStyle="warning" showInputMessage="1" error="リストにない指示を入力します" xr:uid="{26BACF9D-4622-4C47-9F3E-71ABA2A60B95}">
          <x14:formula1>
            <xm:f>折込指示!$B$3:$B$8</xm:f>
          </x14:formula1>
          <xm:sqref>Z33:AQ38 Z24:AQ31 Z19:AQ22 Z13:AQ17 Z9:AQ11</xm:sqref>
        </x14:dataValidation>
        <x14:dataValidation type="list" errorStyle="warning" allowBlank="1" showInputMessage="1" error="リストにない指示を入力します" xr:uid="{D5C78259-2E73-4497-8E7B-453A0E5BFB5B}">
          <x14:formula1>
            <xm:f>折込指示!$B$3:$B$8</xm:f>
          </x14:formula1>
          <xm:sqref>BC9:BS9 BC24:BS26 BC19:BS19 BC13:BS13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vt:i4>
      </vt:variant>
    </vt:vector>
  </HeadingPairs>
  <TitlesOfParts>
    <vt:vector size="28" baseType="lpstr">
      <vt:lpstr>・</vt:lpstr>
      <vt:lpstr>識別一覧</vt:lpstr>
      <vt:lpstr>表紙 </vt:lpstr>
      <vt:lpstr>ご案内</vt:lpstr>
      <vt:lpstr>新潟市</vt:lpstr>
      <vt:lpstr>下越1</vt:lpstr>
      <vt:lpstr>下越２</vt:lpstr>
      <vt:lpstr>中越1</vt:lpstr>
      <vt:lpstr>中越２</vt:lpstr>
      <vt:lpstr>上越1</vt:lpstr>
      <vt:lpstr>上越２</vt:lpstr>
      <vt:lpstr>地区集計</vt:lpstr>
      <vt:lpstr>ガタチラ(チラシ情報)掲載</vt:lpstr>
      <vt:lpstr>更新履歴</vt:lpstr>
      <vt:lpstr>折込指示</vt:lpstr>
      <vt:lpstr>ＭＡＰ反映</vt:lpstr>
      <vt:lpstr>'ガタチラ(チラシ情報)掲載'!Print_Area</vt:lpstr>
      <vt:lpstr>ご案内!Print_Area</vt:lpstr>
      <vt:lpstr>下越1!Print_Area</vt:lpstr>
      <vt:lpstr>下越２!Print_Area</vt:lpstr>
      <vt:lpstr>上越1!Print_Area</vt:lpstr>
      <vt:lpstr>上越２!Print_Area</vt:lpstr>
      <vt:lpstr>新潟市!Print_Area</vt:lpstr>
      <vt:lpstr>地区集計!Print_Area</vt:lpstr>
      <vt:lpstr>中越1!Print_Area</vt:lpstr>
      <vt:lpstr>中越２!Print_Area</vt:lpstr>
      <vt:lpstr>'表紙 '!Print_Area</vt:lpstr>
      <vt:lpstr>'ガタチラ(チラシ情報)掲載'!カテゴリ_チラシ情報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orikomi20</dc:creator>
  <cp:lastModifiedBy>高橋 歩</cp:lastModifiedBy>
  <cp:lastPrinted>2026-04-13T07:23:36Z</cp:lastPrinted>
  <dcterms:created xsi:type="dcterms:W3CDTF">2018-11-14T07:53:23Z</dcterms:created>
  <dcterms:modified xsi:type="dcterms:W3CDTF">2026-04-13T07:27:05Z</dcterms:modified>
</cp:coreProperties>
</file>